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sas de Andrés\Rol &amp; Manga\R&amp;F_Rapido y facil\"/>
    </mc:Choice>
  </mc:AlternateContent>
  <bookViews>
    <workbookView xWindow="0" yWindow="0" windowWidth="14370" windowHeight="9675"/>
  </bookViews>
  <sheets>
    <sheet name="Panel de DM" sheetId="5" r:id="rId1"/>
    <sheet name="Ficha" sheetId="9" r:id="rId2"/>
    <sheet name="Razas y ventajas" sheetId="10" r:id="rId3"/>
    <sheet name="Grimorio" sheetId="11" r:id="rId4"/>
    <sheet name="Calculadora de enemigos" sheetId="7" r:id="rId5"/>
    <sheet name="Calculadora Armas" sheetId="6" r:id="rId6"/>
    <sheet name="Bestiario" sheetId="13" r:id="rId7"/>
    <sheet name="Armería y pertrechos" sheetId="14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5" i="9" l="1"/>
  <c r="AM12" i="9" s="1"/>
  <c r="AI15" i="9"/>
  <c r="AI14" i="9"/>
  <c r="AI13" i="9"/>
  <c r="AI12" i="9"/>
  <c r="AI11" i="9"/>
  <c r="AI10" i="9"/>
  <c r="AJ15" i="9"/>
  <c r="AJ14" i="9"/>
  <c r="AJ13" i="9"/>
  <c r="AJ12" i="9"/>
  <c r="AJ11" i="9"/>
  <c r="AJ10" i="9"/>
  <c r="AM10" i="9"/>
  <c r="AM11" i="9"/>
  <c r="AM14" i="9"/>
  <c r="AM15" i="9"/>
  <c r="Z24" i="9"/>
  <c r="Z23" i="9"/>
  <c r="Z22" i="9"/>
  <c r="Z21" i="9"/>
  <c r="Z20" i="9"/>
  <c r="Z19" i="9"/>
  <c r="Z18" i="9"/>
  <c r="Z17" i="9"/>
  <c r="Z16" i="9"/>
  <c r="Z14" i="9"/>
  <c r="Z13" i="9"/>
  <c r="Z12" i="9"/>
  <c r="Z11" i="9"/>
  <c r="AM13" i="9" l="1"/>
  <c r="I9" i="7"/>
  <c r="G80" i="11"/>
  <c r="G79" i="11"/>
  <c r="G78" i="11"/>
  <c r="G77" i="11"/>
  <c r="G76" i="11"/>
  <c r="G75" i="11"/>
  <c r="G74" i="11"/>
  <c r="O14" i="11"/>
  <c r="M15" i="10" l="1"/>
  <c r="M14" i="10"/>
  <c r="M13" i="10"/>
  <c r="M6" i="10"/>
  <c r="M7" i="10"/>
  <c r="M9" i="10"/>
  <c r="M5" i="10"/>
  <c r="M4" i="10"/>
  <c r="M3" i="10"/>
  <c r="O10" i="11"/>
  <c r="O11" i="11"/>
  <c r="O9" i="11"/>
  <c r="H30" i="9"/>
  <c r="H32" i="9"/>
  <c r="M22" i="5" l="1"/>
  <c r="M21" i="5"/>
  <c r="H28" i="9" l="1"/>
  <c r="E28" i="9"/>
  <c r="E27" i="9"/>
  <c r="U24" i="9"/>
  <c r="P24" i="9"/>
  <c r="K24" i="9"/>
  <c r="F24" i="9"/>
  <c r="U23" i="9"/>
  <c r="P23" i="9"/>
  <c r="K23" i="9"/>
  <c r="F23" i="9"/>
  <c r="U22" i="9"/>
  <c r="P22" i="9"/>
  <c r="K22" i="9"/>
  <c r="F22" i="9"/>
  <c r="U21" i="9"/>
  <c r="P21" i="9"/>
  <c r="K21" i="9"/>
  <c r="F21" i="9"/>
  <c r="U20" i="9"/>
  <c r="P20" i="9"/>
  <c r="K20" i="9"/>
  <c r="F20" i="9"/>
  <c r="U19" i="9"/>
  <c r="P19" i="9"/>
  <c r="K19" i="9"/>
  <c r="F19" i="9"/>
  <c r="U18" i="9"/>
  <c r="P18" i="9"/>
  <c r="K18" i="9"/>
  <c r="F18" i="9"/>
  <c r="U17" i="9"/>
  <c r="P17" i="9"/>
  <c r="K17" i="9"/>
  <c r="F17" i="9"/>
  <c r="U16" i="9"/>
  <c r="P16" i="9"/>
  <c r="K16" i="9"/>
  <c r="F16" i="9"/>
  <c r="U15" i="9"/>
  <c r="P15" i="9"/>
  <c r="K15" i="9"/>
  <c r="F15" i="9"/>
  <c r="U14" i="9"/>
  <c r="P14" i="9"/>
  <c r="K14" i="9"/>
  <c r="F14" i="9"/>
  <c r="U13" i="9"/>
  <c r="P13" i="9"/>
  <c r="K13" i="9"/>
  <c r="F13" i="9"/>
  <c r="U12" i="9"/>
  <c r="P12" i="9"/>
  <c r="K12" i="9"/>
  <c r="F12" i="9"/>
  <c r="U11" i="9"/>
  <c r="P11" i="9"/>
  <c r="K11" i="9"/>
  <c r="F11" i="9"/>
  <c r="E7" i="9"/>
  <c r="I8" i="7"/>
  <c r="J15" i="6"/>
  <c r="L15" i="7"/>
  <c r="L14" i="7"/>
  <c r="L13" i="7"/>
  <c r="F11" i="7"/>
  <c r="I11" i="7"/>
  <c r="I10" i="7"/>
  <c r="I7" i="7"/>
  <c r="I6" i="7"/>
  <c r="I5" i="7"/>
  <c r="I4" i="7"/>
  <c r="AL12" i="9" l="1"/>
  <c r="AG12" i="9" s="1"/>
  <c r="AG20" i="9" s="1"/>
  <c r="AL14" i="9"/>
  <c r="AG14" i="9" s="1"/>
  <c r="AG22" i="9" s="1"/>
  <c r="AL13" i="9"/>
  <c r="AG13" i="9" s="1"/>
  <c r="AG21" i="9" s="1"/>
  <c r="AL15" i="9"/>
  <c r="AG15" i="9" s="1"/>
  <c r="AG23" i="9" s="1"/>
  <c r="AL11" i="9"/>
  <c r="AG11" i="9" s="1"/>
  <c r="AG19" i="9" s="1"/>
  <c r="AL10" i="9"/>
  <c r="AG10" i="9" s="1"/>
  <c r="AG18" i="9" s="1"/>
  <c r="AK14" i="9"/>
  <c r="AK10" i="9"/>
  <c r="AK11" i="9"/>
  <c r="AK13" i="9"/>
  <c r="AK12" i="9"/>
  <c r="AK15" i="9"/>
  <c r="F21" i="6" l="1"/>
  <c r="J21" i="6"/>
  <c r="J20" i="6"/>
  <c r="J19" i="6"/>
  <c r="J18" i="6"/>
  <c r="J17" i="6"/>
  <c r="J16" i="6"/>
</calcChain>
</file>

<file path=xl/sharedStrings.xml><?xml version="1.0" encoding="utf-8"?>
<sst xmlns="http://schemas.openxmlformats.org/spreadsheetml/2006/main" count="1286" uniqueCount="774">
  <si>
    <t>Ataque</t>
  </si>
  <si>
    <t>Defensa</t>
  </si>
  <si>
    <t>Iniciativa</t>
  </si>
  <si>
    <t>Absorción</t>
  </si>
  <si>
    <t>Puntos de Vida</t>
  </si>
  <si>
    <t>Daño</t>
  </si>
  <si>
    <t>Distancia</t>
  </si>
  <si>
    <t>Mele</t>
  </si>
  <si>
    <t>Mele(0)/Distancia(1)/Ambos(2)</t>
  </si>
  <si>
    <t>Puntos Usados</t>
  </si>
  <si>
    <t>Puntos</t>
  </si>
  <si>
    <t>Total</t>
  </si>
  <si>
    <t>Atributos</t>
  </si>
  <si>
    <t>Físico</t>
  </si>
  <si>
    <t>Destreza</t>
  </si>
  <si>
    <t>Inteligencia</t>
  </si>
  <si>
    <t>Percepción</t>
  </si>
  <si>
    <t>Habilidades</t>
  </si>
  <si>
    <t>Advertir/Notar</t>
  </si>
  <si>
    <t>Armas a distancia</t>
  </si>
  <si>
    <t>Armas CC</t>
  </si>
  <si>
    <t>Atletismo</t>
  </si>
  <si>
    <t>Bailar</t>
  </si>
  <si>
    <t>Buscar</t>
  </si>
  <si>
    <t>Callejeo</t>
  </si>
  <si>
    <t>Comercio</t>
  </si>
  <si>
    <t>Cabalgar</t>
  </si>
  <si>
    <t>Disfraz</t>
  </si>
  <si>
    <t>Escalar</t>
  </si>
  <si>
    <t>Esquivar</t>
  </si>
  <si>
    <t>Etiqueta</t>
  </si>
  <si>
    <t>Fauna</t>
  </si>
  <si>
    <t>Leyes</t>
  </si>
  <si>
    <t>Música</t>
  </si>
  <si>
    <t>Navegar</t>
  </si>
  <si>
    <t>Nadar</t>
  </si>
  <si>
    <t>Ocultismo</t>
  </si>
  <si>
    <t>Rastrear</t>
  </si>
  <si>
    <t>Reflejos</t>
  </si>
  <si>
    <t>Religión</t>
  </si>
  <si>
    <t>Robar bolsillos</t>
  </si>
  <si>
    <t>Rumores</t>
  </si>
  <si>
    <t>Sanación/Hierbas</t>
  </si>
  <si>
    <t>Sigilo</t>
  </si>
  <si>
    <t>Supervivencia/Cazar</t>
  </si>
  <si>
    <t>Tradición/Historia</t>
  </si>
  <si>
    <t>Trampas/Cerraduras</t>
  </si>
  <si>
    <t>Existentes</t>
  </si>
  <si>
    <t>Al 1</t>
  </si>
  <si>
    <t>Al 2</t>
  </si>
  <si>
    <t>Al 3</t>
  </si>
  <si>
    <t>Al 4</t>
  </si>
  <si>
    <t>Al 5</t>
  </si>
  <si>
    <t>Al 6</t>
  </si>
  <si>
    <t>Especialista</t>
  </si>
  <si>
    <t>Persuasión</t>
  </si>
  <si>
    <t>Nombre</t>
  </si>
  <si>
    <t>Altura</t>
  </si>
  <si>
    <t>Peso</t>
  </si>
  <si>
    <t>Edad</t>
  </si>
  <si>
    <t>Ojos</t>
  </si>
  <si>
    <t>Pelo</t>
  </si>
  <si>
    <t>Lugar de Nacimiento</t>
  </si>
  <si>
    <t>Ocupación</t>
  </si>
  <si>
    <t>Descripción</t>
  </si>
  <si>
    <t>Combate</t>
  </si>
  <si>
    <t>Vida Actual</t>
  </si>
  <si>
    <t>Vida Total</t>
  </si>
  <si>
    <t>nº Skills Realista</t>
  </si>
  <si>
    <t>nº Skills Heroico</t>
  </si>
  <si>
    <t>Valores de combate</t>
  </si>
  <si>
    <t>Formula</t>
  </si>
  <si>
    <t>PV</t>
  </si>
  <si>
    <t>Ataque CC</t>
  </si>
  <si>
    <t>Ataque Dist.</t>
  </si>
  <si>
    <t>Físico * 4</t>
  </si>
  <si>
    <t>Percepción + Reflejos + 1o3d10</t>
  </si>
  <si>
    <t>Físico + Armas CC + 1o3d10</t>
  </si>
  <si>
    <t>Destreza + Arma Distancia + 1o3d10</t>
  </si>
  <si>
    <t>Destreza + Esquivar + 5</t>
  </si>
  <si>
    <t>Tiradas de dados</t>
  </si>
  <si>
    <t>1o3d10</t>
  </si>
  <si>
    <t>Se Lanzan 3 dados y se coge:</t>
  </si>
  <si>
    <t>Si hay penalización o no se tiene habilidad:</t>
  </si>
  <si>
    <t>En condiciones normales:</t>
  </si>
  <si>
    <t>Si se tiene ventaja o se es especialista:</t>
  </si>
  <si>
    <t>El más bajo</t>
  </si>
  <si>
    <t>El del medio</t>
  </si>
  <si>
    <t>El más alto</t>
  </si>
  <si>
    <t>Tiradas de Habilidad</t>
  </si>
  <si>
    <t>1o3d10 + Habilidad</t>
  </si>
  <si>
    <t>Dificultad</t>
  </si>
  <si>
    <t>Normal</t>
  </si>
  <si>
    <t>Moderada</t>
  </si>
  <si>
    <t>Casi imposible</t>
  </si>
  <si>
    <t>Cuando no hay una habilidad</t>
  </si>
  <si>
    <t>Tiradas Enfrentadas</t>
  </si>
  <si>
    <t>Cuando dos jugadores compiten gana la tirada más alta</t>
  </si>
  <si>
    <t>Ejemplo: Atributos y habilidades</t>
  </si>
  <si>
    <t>Moverse en silencio</t>
  </si>
  <si>
    <t>Esconderse</t>
  </si>
  <si>
    <t>Inteligencia + Sigilo</t>
  </si>
  <si>
    <t>Destreza + Sigilo</t>
  </si>
  <si>
    <t>Explotar el dado</t>
  </si>
  <si>
    <t>Si se saca máximo con el dado objetivo se vuelve a tirar.</t>
  </si>
  <si>
    <t>Se puede repetir infinitas veces</t>
  </si>
  <si>
    <t>Al final se suma el valor de los dados objetivo de  las sucesivas tiradas</t>
  </si>
  <si>
    <t>Pifia</t>
  </si>
  <si>
    <t>Si se saca uno en el dado objetivo y en el siguiente dado 5 o menos</t>
  </si>
  <si>
    <t>En tiradas de daño también explota el dado</t>
  </si>
  <si>
    <t>Iniciativa 20</t>
  </si>
  <si>
    <t>…</t>
  </si>
  <si>
    <t>Iniciativa 30</t>
  </si>
  <si>
    <t>Iniciativa 40</t>
  </si>
  <si>
    <t>Malherido</t>
  </si>
  <si>
    <t>Cuando PV &lt; Físico</t>
  </si>
  <si>
    <t>Ataque a Distancia</t>
  </si>
  <si>
    <t>Bocajarro</t>
  </si>
  <si>
    <t>Cerca</t>
  </si>
  <si>
    <t>Larga</t>
  </si>
  <si>
    <t>Media</t>
  </si>
  <si>
    <t>Armadura</t>
  </si>
  <si>
    <t>Estorbo se resta a:</t>
  </si>
  <si>
    <t>Destreza en habilidades de destreza</t>
  </si>
  <si>
    <t>Inteligencia en hechizos</t>
  </si>
  <si>
    <t>Iniciativa en combate</t>
  </si>
  <si>
    <t>Absorción:</t>
  </si>
  <si>
    <t>Se resta al daño</t>
  </si>
  <si>
    <t>Su dado objetivo baja un nivel</t>
  </si>
  <si>
    <t>Curación natural</t>
  </si>
  <si>
    <t>Dormir 1-6 horas</t>
  </si>
  <si>
    <t>+1PV</t>
  </si>
  <si>
    <t>Al raso</t>
  </si>
  <si>
    <t>+2PV</t>
  </si>
  <si>
    <t>Acciones mayores por turno</t>
  </si>
  <si>
    <t>Turno</t>
  </si>
  <si>
    <t>3 segundos</t>
  </si>
  <si>
    <t>Mayor:</t>
  </si>
  <si>
    <t>Atacar/Lanzar Conjuro</t>
  </si>
  <si>
    <t>Menor:</t>
  </si>
  <si>
    <t>Moverse/tirar arma</t>
  </si>
  <si>
    <t>Movimiento</t>
  </si>
  <si>
    <t>Acción menor:</t>
  </si>
  <si>
    <t>3m</t>
  </si>
  <si>
    <t>6m</t>
  </si>
  <si>
    <t>*Las Armaduras NO absorben daño de este tipo de armas</t>
  </si>
  <si>
    <t>(Max 3)</t>
  </si>
  <si>
    <t>Límites</t>
  </si>
  <si>
    <t>Grandes</t>
  </si>
  <si>
    <t>Especiales</t>
  </si>
  <si>
    <t>Normales</t>
  </si>
  <si>
    <t>Leyendas</t>
  </si>
  <si>
    <t>4d6</t>
  </si>
  <si>
    <t>3d6</t>
  </si>
  <si>
    <t>Carisma</t>
  </si>
  <si>
    <t>Amenazar</t>
  </si>
  <si>
    <t>Interrogar</t>
  </si>
  <si>
    <t>Labia</t>
  </si>
  <si>
    <t>Liderazgo</t>
  </si>
  <si>
    <t>Regatear</t>
  </si>
  <si>
    <t>Arma</t>
  </si>
  <si>
    <t>Alcance</t>
  </si>
  <si>
    <t>Estorbo</t>
  </si>
  <si>
    <t>Heridas</t>
  </si>
  <si>
    <t>Dinero</t>
  </si>
  <si>
    <t>Equipo</t>
  </si>
  <si>
    <t>Tiradas de Atributo</t>
  </si>
  <si>
    <t>Coger Aire</t>
  </si>
  <si>
    <t>Tras el combate curar + 1d6, solo aplicable a daño recibido en ese combate</t>
  </si>
  <si>
    <t>Oro</t>
  </si>
  <si>
    <t>Plata</t>
  </si>
  <si>
    <t>Cobre</t>
  </si>
  <si>
    <t>Ayudas</t>
  </si>
  <si>
    <t>Puntos totales por enemigo</t>
  </si>
  <si>
    <t>Pequeño</t>
  </si>
  <si>
    <t>Mediano</t>
  </si>
  <si>
    <t>Final boss, gigante, kraken</t>
  </si>
  <si>
    <t>Rata, Esqueleto flojo, araña gigante</t>
  </si>
  <si>
    <t>Muerto, pj estandar</t>
  </si>
  <si>
    <t>Épicos</t>
  </si>
  <si>
    <t>Diseño de Equipo a medida</t>
  </si>
  <si>
    <t>(Max 2)</t>
  </si>
  <si>
    <t>Calculadora de enemigos</t>
  </si>
  <si>
    <t>Enemigo Calculado</t>
  </si>
  <si>
    <t>Capacidades especiales</t>
  </si>
  <si>
    <t>Volar</t>
  </si>
  <si>
    <t>Inmune a la magia</t>
  </si>
  <si>
    <t xml:space="preserve">Inmunes a daño físico </t>
  </si>
  <si>
    <t>Hechizos</t>
  </si>
  <si>
    <t>5 puntos</t>
  </si>
  <si>
    <t>Mana hechizo^2 + mana criatura</t>
  </si>
  <si>
    <t>Personalizar Equipo</t>
  </si>
  <si>
    <t>Equipo Calculado</t>
  </si>
  <si>
    <t>Sin armas</t>
  </si>
  <si>
    <t>nº Ventajas</t>
  </si>
  <si>
    <t>nº inconvenientes</t>
  </si>
  <si>
    <t>daño</t>
  </si>
  <si>
    <t>1d6+1</t>
  </si>
  <si>
    <t>1d6+2</t>
  </si>
  <si>
    <t>1d6</t>
  </si>
  <si>
    <t>1d6+3</t>
  </si>
  <si>
    <t>2d6</t>
  </si>
  <si>
    <t>2d6+1</t>
  </si>
  <si>
    <t>2d6+2</t>
  </si>
  <si>
    <t>2 o uno muy grande</t>
  </si>
  <si>
    <t>Ventajas</t>
  </si>
  <si>
    <t>ocultable</t>
  </si>
  <si>
    <t>lanzable</t>
  </si>
  <si>
    <t>Se puede atacar con 2</t>
  </si>
  <si>
    <t>Inconvenientes</t>
  </si>
  <si>
    <t>Requiere fisico 9</t>
  </si>
  <si>
    <t>requiere dos manos</t>
  </si>
  <si>
    <t>Inconveniente grande</t>
  </si>
  <si>
    <t>Requiere turno de recarga</t>
  </si>
  <si>
    <t>Ejemplos</t>
  </si>
  <si>
    <t>Daga ( ocultable, lanzable, atacar con 2)</t>
  </si>
  <si>
    <t>Lanza (Lanzable)</t>
  </si>
  <si>
    <t>Espada corta (se puede atacar con 2)</t>
  </si>
  <si>
    <t>Espada larga (Sin ventajas)</t>
  </si>
  <si>
    <t>Ballesta (Turno de recarga)</t>
  </si>
  <si>
    <t>Mandoble (Requiere fisico 9, a 2 manos)</t>
  </si>
  <si>
    <t>Ignorar armadura</t>
  </si>
  <si>
    <t>Maza (Ignorar armadura)</t>
  </si>
  <si>
    <t>Hacha corta (atacar con 2, lanzable)</t>
  </si>
  <si>
    <t>Espada larga a dos manos (Sin ventajas)</t>
  </si>
  <si>
    <t>Puntos de Atributo disponibles</t>
  </si>
  <si>
    <t>Personaje Heroico</t>
  </si>
  <si>
    <t>Personaje Realista</t>
  </si>
  <si>
    <t>(max 6)</t>
  </si>
  <si>
    <t>Habilidades sociales</t>
  </si>
  <si>
    <t>Habilidad contra carisma+inteligencia+5</t>
  </si>
  <si>
    <t>Disparar objetivo en movimiento</t>
  </si>
  <si>
    <t>Corriendo</t>
  </si>
  <si>
    <t>Flanqueo</t>
  </si>
  <si>
    <t>Atravesar zona con fuego de cobertura</t>
  </si>
  <si>
    <t>Dif. 15</t>
  </si>
  <si>
    <t>Dif. 20</t>
  </si>
  <si>
    <t>Cada persona disparando gana +1 que la anterior a disparar</t>
  </si>
  <si>
    <t>Comodidades</t>
  </si>
  <si>
    <t>Cordura - Int x 4</t>
  </si>
  <si>
    <t>Ver Asesinato</t>
  </si>
  <si>
    <t>5d6</t>
  </si>
  <si>
    <t>Ver Genocidio</t>
  </si>
  <si>
    <t>Ver terror de las profundidades</t>
  </si>
  <si>
    <t>Puntos por atributo</t>
  </si>
  <si>
    <t>Min</t>
  </si>
  <si>
    <t>Max</t>
  </si>
  <si>
    <t>Cordura Actual</t>
  </si>
  <si>
    <t>Cordura Total</t>
  </si>
  <si>
    <t>Maná Total</t>
  </si>
  <si>
    <t>Maná Actual</t>
  </si>
  <si>
    <t>Hechizo</t>
  </si>
  <si>
    <t>Atributo</t>
  </si>
  <si>
    <t>Rango</t>
  </si>
  <si>
    <t>Comunicación a distancia</t>
  </si>
  <si>
    <t>Personal</t>
  </si>
  <si>
    <t>Convertir agua</t>
  </si>
  <si>
    <t>Luz</t>
  </si>
  <si>
    <t>Mano de mago</t>
  </si>
  <si>
    <t>Detectar magia</t>
  </si>
  <si>
    <t>Amistad animal</t>
  </si>
  <si>
    <t>Convocatoria</t>
  </si>
  <si>
    <t>Curación</t>
  </si>
  <si>
    <t>Materializar arma</t>
  </si>
  <si>
    <t>Pies de araña</t>
  </si>
  <si>
    <t>Arma de fuego</t>
  </si>
  <si>
    <t>Atravesar</t>
  </si>
  <si>
    <t>Aura de curación</t>
  </si>
  <si>
    <t>Espejo</t>
  </si>
  <si>
    <t>Invisibilidad</t>
  </si>
  <si>
    <t>Rastro secreto</t>
  </si>
  <si>
    <t>Respirar bajo el agua</t>
  </si>
  <si>
    <t>Silencio</t>
  </si>
  <si>
    <t>Amistad</t>
  </si>
  <si>
    <t>Proyectil eléctrico</t>
  </si>
  <si>
    <t>Lanza de sombras</t>
  </si>
  <si>
    <t>Atar demonio</t>
  </si>
  <si>
    <t>Infundir terror</t>
  </si>
  <si>
    <t>Espejo de sombras</t>
  </si>
  <si>
    <t>Niebla</t>
  </si>
  <si>
    <t>Sentidos puros</t>
  </si>
  <si>
    <t>Fuerza sobrehumana</t>
  </si>
  <si>
    <t>Defensa mental</t>
  </si>
  <si>
    <t>Aura de poder</t>
  </si>
  <si>
    <t>Baile de viento</t>
  </si>
  <si>
    <t>Caminar entre sueños</t>
  </si>
  <si>
    <t>Anticipación</t>
  </si>
  <si>
    <t>Alzar muerto viviente</t>
  </si>
  <si>
    <t>personal</t>
  </si>
  <si>
    <t>Bola de fuego</t>
  </si>
  <si>
    <t>Toque vampírico</t>
  </si>
  <si>
    <t>Campo antimágico</t>
  </si>
  <si>
    <t>Terremoto</t>
  </si>
  <si>
    <t>Robar identidad</t>
  </si>
  <si>
    <t>Posesión mental</t>
  </si>
  <si>
    <t>Olvido</t>
  </si>
  <si>
    <t>Esconderse en las sombras</t>
  </si>
  <si>
    <t>Rayo solar</t>
  </si>
  <si>
    <t>Duplicación</t>
  </si>
  <si>
    <t>Escudo anti-magia</t>
  </si>
  <si>
    <t>Ojos de lince</t>
  </si>
  <si>
    <t>Tormenta de fuego</t>
  </si>
  <si>
    <t>Teleportarse</t>
  </si>
  <si>
    <t>Rangos</t>
  </si>
  <si>
    <t>Implica tocar al objetivo</t>
  </si>
  <si>
    <t>Toque</t>
  </si>
  <si>
    <t>Sólo puede lanzarse sobre el propio mago</t>
  </si>
  <si>
    <t>Máximo de 50m</t>
  </si>
  <si>
    <t>Nivel</t>
  </si>
  <si>
    <t>Nivel de habilidad del conjuro</t>
  </si>
  <si>
    <t>Turnos extra</t>
  </si>
  <si>
    <t>Razas</t>
  </si>
  <si>
    <t>Artificial, Androide, Robot, Forjado, Golem</t>
  </si>
  <si>
    <t>Alto Elfo</t>
  </si>
  <si>
    <t>Elfo del bosque</t>
  </si>
  <si>
    <t>Enano</t>
  </si>
  <si>
    <t>Humano</t>
  </si>
  <si>
    <t>Absorción natural 5</t>
  </si>
  <si>
    <t>No puede llevar armaduras</t>
  </si>
  <si>
    <t>No necesita dormir</t>
  </si>
  <si>
    <t>No tiene ventaja</t>
  </si>
  <si>
    <t>Gana -1px por partida</t>
  </si>
  <si>
    <t>Ventaja Arcano gratis</t>
  </si>
  <si>
    <t>Infravisión (Ver en la oscuridad con -2 percepción).</t>
  </si>
  <si>
    <t>Ventaja Puntería o Certero de forma gratuita</t>
  </si>
  <si>
    <t>Ventaja Muro gratuita</t>
  </si>
  <si>
    <t>Recibe +1px por partida</t>
  </si>
  <si>
    <t>Máximo 7 en físico</t>
  </si>
  <si>
    <t>Ventaja Fuerte gratuita</t>
  </si>
  <si>
    <t>Arcano</t>
  </si>
  <si>
    <t>Requisito</t>
  </si>
  <si>
    <t>Berseker</t>
  </si>
  <si>
    <t>Certero</t>
  </si>
  <si>
    <t>Defensor</t>
  </si>
  <si>
    <t>Despiadado</t>
  </si>
  <si>
    <t>Golpe Duro</t>
  </si>
  <si>
    <t>Maná abundante</t>
  </si>
  <si>
    <t>Mula de carga</t>
  </si>
  <si>
    <t>Muro</t>
  </si>
  <si>
    <t>Piel de piedra</t>
  </si>
  <si>
    <t>Puntería</t>
  </si>
  <si>
    <t>Rápido</t>
  </si>
  <si>
    <t>Recuperación</t>
  </si>
  <si>
    <t>Ventaja</t>
  </si>
  <si>
    <t>Ventajas - una por personaje</t>
  </si>
  <si>
    <t>I8+</t>
  </si>
  <si>
    <t>F8+</t>
  </si>
  <si>
    <t>P8+</t>
  </si>
  <si>
    <t>D8+</t>
  </si>
  <si>
    <t>Suerte</t>
  </si>
  <si>
    <t>ninguno</t>
  </si>
  <si>
    <t>Mana es inteligencia x4 en lugar de x3</t>
  </si>
  <si>
    <t>Ignora 1 punto de estorbo</t>
  </si>
  <si>
    <t>PV = Físico x5 en lugar de x4</t>
  </si>
  <si>
    <t>Cura 2pv adicional en cada curación natural o mágica</t>
  </si>
  <si>
    <t>Puede repetir una tirada por escena</t>
  </si>
  <si>
    <t>Críticos - Por cada +10 sobre la dificultad</t>
  </si>
  <si>
    <t>Permite a dos magos comunicarse. Ambos deben utilizar el hechizo a la vez, pero el segundo recibe un "aviso mental"</t>
  </si>
  <si>
    <t>Dificultad - 12</t>
  </si>
  <si>
    <t>Maná - 1</t>
  </si>
  <si>
    <t>Convierte cualquier animal en nuestro amigo durante 1 minuto/nivel (o turnos de combate).</t>
  </si>
  <si>
    <t>Objeto o criatura cae lentamente durante 1 turno/nivel (9m).</t>
  </si>
  <si>
    <t>Permite invocar un arma, durante 1 turno/nivel.</t>
  </si>
  <si>
    <t>Cura 2 puntos a todos los aliados, lanzador inclusive, en un radio de 10m durante 1 turno/nivel.</t>
  </si>
  <si>
    <t>Cualquier hechizo recibido directamente es devuelto a su lanzador. Dura 1 día o hasta que se reciba un hechizo.</t>
  </si>
  <si>
    <t>Invisibilidad durante 1 min/nivel o hasta que ataque</t>
  </si>
  <si>
    <t>El mago debe tocar el objeto o persona a rastrear. Durante 1 hora/nivel verá un hilo imaginario que lo unirá al objetivo.</t>
  </si>
  <si>
    <t>Permite respirar bajo el agua durante 10 min/nivel.</t>
  </si>
  <si>
    <t>Genera un escudo invisible de 1m a nuestro alrededor que impide que salga cualquier sonido durante 1 min/nivel.</t>
  </si>
  <si>
    <t>Invocar Lobo</t>
  </si>
  <si>
    <t>Permite manejar el cuerpo de la víctima durante 1 turno/nivel. El cuerpo del lanzador queda inconsciente. (Salv INT 16).</t>
  </si>
  <si>
    <t>Borra de la mente un recuerdo. Salvación INT 8, 10 o 12 + nivel de olvido según importancia.</t>
  </si>
  <si>
    <t>Permite fundirse con cualquier sombra durante 1 turno/nivel: +10 sigilo.</t>
  </si>
  <si>
    <t>Salta hasta 3 objetivos. Ignora armadura.</t>
  </si>
  <si>
    <t>Aura de fuego, quema 4d6 a cualquiera a 5m de distancia.</t>
  </si>
  <si>
    <t>El personaje se convierte en 2, con la misma cantidad de PV cada uno. Si uno de los dos llega a 0 o negativo, desaparece, pasando los negativos al que quede.</t>
  </si>
  <si>
    <t>Niega la posibilidad de que un hechizo traspase el escudo durante 1 turno/nivel.</t>
  </si>
  <si>
    <t>Durante 1 turno/nivel permite repetir los hechizos vistos al mismo nivel del lanzador.</t>
  </si>
  <si>
    <t>Dificultad - 14</t>
  </si>
  <si>
    <t>Dificultad - 16</t>
  </si>
  <si>
    <t>Maná - 2</t>
  </si>
  <si>
    <t>Dificultad - 18</t>
  </si>
  <si>
    <t>Maná - 3</t>
  </si>
  <si>
    <t>Dificultad - 20</t>
  </si>
  <si>
    <t>Maná - 4</t>
  </si>
  <si>
    <t>Dificultad - 22</t>
  </si>
  <si>
    <t>Maná - 5</t>
  </si>
  <si>
    <t>Dificultad - 24</t>
  </si>
  <si>
    <t>Maná - 6</t>
  </si>
  <si>
    <t>Telekinesis con objetos hasta 2kg 1 turno/nivel. No se puede lanzar ni usar como arma.</t>
  </si>
  <si>
    <t>Crea luz sobre un objeto (no vivo) durante 1 hora/nivel. También puede usarse como rayo cegador para paralizar 1 turno (Salv: PER 10).</t>
  </si>
  <si>
    <t>1 litro/nivel de agua en vino cerveza, aceite o hielo.</t>
  </si>
  <si>
    <t>Ignora armadura, requiere tirada C/C.</t>
  </si>
  <si>
    <t>Hace que alguien sepa que lo necesitamos y donde estamos. Afecta a una sola persona.</t>
  </si>
  <si>
    <t>Cura 1d6 pv por punto de maná gastado, con un máximo de 3.</t>
  </si>
  <si>
    <t>Permite caminar por cualquier superficie negando la gravedad durante 1 turno/nivel (9m).</t>
  </si>
  <si>
    <t>Envuelve el arma en fuego realizando 1d6 de daño adicional durante 1 turno/nivel.</t>
  </si>
  <si>
    <t>Permite atravesar cualquier sólido con un máximo de 1m de espesor.</t>
  </si>
  <si>
    <t>En caso de éxito el afectado se convierte en nuestro amigo durante 1 turno/nivel. (Salvación: INT 15).</t>
  </si>
  <si>
    <t>Hace aparecer un lobo que está a nuestras ordenes durante 1 turno/nivel. Máximo 1 en activo.</t>
  </si>
  <si>
    <t>Ignora armadura.</t>
  </si>
  <si>
    <t>Inmoviliza a cualquier demonio durante 1 turno/nivel (Salv. FIS 18).</t>
  </si>
  <si>
    <t>El afectado huirá, o quedará paralizado de terror mientras dure el hechizo, durante 1 turno/nivel (Salv. INT 15).</t>
  </si>
  <si>
    <t>Crea imágenes falsas alrededor del lanzador. Los ataques contra él tienen un 50% de fallo durante 1 turno/nivel.</t>
  </si>
  <si>
    <t>Permite viajar a los sueños de otra persona conocida.</t>
  </si>
  <si>
    <t>Prevé los actos del enemigo y da +2 a defensa y ataque durante 1 turno/nivel.</t>
  </si>
  <si>
    <t>Levanta a un muerto que está a nuestras ordenes durante 1 turno/nivel.</t>
  </si>
  <si>
    <t>Radio 5m.</t>
  </si>
  <si>
    <t>Nadie puede conjurar magia a menos de 10m del lanzador durante 1 turno/nivel.</t>
  </si>
  <si>
    <t>Produce un terremoto 10x10m a la redonda. 2d6 de daño y salvación DES 15 para no caer al suelo. No afecta al lanzador.</t>
  </si>
  <si>
    <t>Necesita contacto visual con la víctima al ser lanzado, copiaremos su cuerpo durante 1 hora/nivel.</t>
  </si>
  <si>
    <t>Exige conocer la posición de destino.</t>
  </si>
  <si>
    <t>Quemar maná</t>
  </si>
  <si>
    <t>Inteligencia + nivel</t>
  </si>
  <si>
    <t>Bestia</t>
  </si>
  <si>
    <t>Ini</t>
  </si>
  <si>
    <t>Ata</t>
  </si>
  <si>
    <t>Def</t>
  </si>
  <si>
    <t>Abs</t>
  </si>
  <si>
    <t>Especial</t>
  </si>
  <si>
    <t>Doscabezas</t>
  </si>
  <si>
    <t>47+1d6</t>
  </si>
  <si>
    <t>100+5d10</t>
  </si>
  <si>
    <t>50+3d10</t>
  </si>
  <si>
    <t>Esqueleto</t>
  </si>
  <si>
    <t>26+1d6</t>
  </si>
  <si>
    <t>29+1d6</t>
  </si>
  <si>
    <t>Gárgola</t>
  </si>
  <si>
    <t>40+1d10</t>
  </si>
  <si>
    <t>Goblin</t>
  </si>
  <si>
    <t>10+1d6</t>
  </si>
  <si>
    <t>Arpía</t>
  </si>
  <si>
    <t>33+1d6</t>
  </si>
  <si>
    <t>Hombre-lagarto</t>
  </si>
  <si>
    <t>27+1d6</t>
  </si>
  <si>
    <t>Hombre-rata</t>
  </si>
  <si>
    <t>14+1d6</t>
  </si>
  <si>
    <t>Liche</t>
  </si>
  <si>
    <t>50+1d10</t>
  </si>
  <si>
    <t>Lobo</t>
  </si>
  <si>
    <t>15+1d10</t>
  </si>
  <si>
    <t>31+1d6</t>
  </si>
  <si>
    <t>70+2d10</t>
  </si>
  <si>
    <t>Ogro</t>
  </si>
  <si>
    <t>55+1d10</t>
  </si>
  <si>
    <t>Orco</t>
  </si>
  <si>
    <t>Troll</t>
  </si>
  <si>
    <t>45+1d10</t>
  </si>
  <si>
    <t>Dragón pequeño</t>
  </si>
  <si>
    <t>Esqueleto caballero</t>
  </si>
  <si>
    <t>Lord esqueleto</t>
  </si>
  <si>
    <t>Lord liche</t>
  </si>
  <si>
    <t>Vuela y Lanza aliento de fuego, daño 5d6</t>
  </si>
  <si>
    <t>Vuela y Lanza aliento de fuego, daño 3d6</t>
  </si>
  <si>
    <t>Hechizos Flecha mágica (13) e Infundir Terror (12)</t>
  </si>
  <si>
    <t>Hechizos Flecha mágica (15), Infundir terror (14) y Niebla (16)</t>
  </si>
  <si>
    <t>Armas</t>
  </si>
  <si>
    <t>Precio</t>
  </si>
  <si>
    <t>15m/30m/60m</t>
  </si>
  <si>
    <t>1mo</t>
  </si>
  <si>
    <t>25m/50m/100m</t>
  </si>
  <si>
    <t>30mo</t>
  </si>
  <si>
    <t>50mo</t>
  </si>
  <si>
    <t>Bastón</t>
  </si>
  <si>
    <t>n/a</t>
  </si>
  <si>
    <t>10mp</t>
  </si>
  <si>
    <t>Cimitarra</t>
  </si>
  <si>
    <t>13mo</t>
  </si>
  <si>
    <t>Cuchillo</t>
  </si>
  <si>
    <t>5/10/15m</t>
  </si>
  <si>
    <t>3mp</t>
  </si>
  <si>
    <t>Daga</t>
  </si>
  <si>
    <t>3/6/9m</t>
  </si>
  <si>
    <t>6mo</t>
  </si>
  <si>
    <t>10mo</t>
  </si>
  <si>
    <t>12mo</t>
  </si>
  <si>
    <t>Honda</t>
  </si>
  <si>
    <t>5m/15m/30m</t>
  </si>
  <si>
    <t>1mp</t>
  </si>
  <si>
    <t>8mo</t>
  </si>
  <si>
    <t>2d6(3d6)</t>
  </si>
  <si>
    <t>Mangual*</t>
  </si>
  <si>
    <t>Maza*</t>
  </si>
  <si>
    <t>9mo</t>
  </si>
  <si>
    <t>Sable</t>
  </si>
  <si>
    <t>15mo</t>
  </si>
  <si>
    <t>Vara</t>
  </si>
  <si>
    <t>5mp</t>
  </si>
  <si>
    <t>Armas Medieval</t>
  </si>
  <si>
    <t>Arco corto (2M)</t>
  </si>
  <si>
    <t>Arco largo (2M)</t>
  </si>
  <si>
    <t>Ballesta (2M)</t>
  </si>
  <si>
    <t>Espada corta</t>
  </si>
  <si>
    <t>Espada larga</t>
  </si>
  <si>
    <t>Hacha de combate (2M)</t>
  </si>
  <si>
    <t>Hacha de guerra</t>
  </si>
  <si>
    <t>Lanza ligera</t>
  </si>
  <si>
    <t>Lanza pesada (a caballo)</t>
  </si>
  <si>
    <t>Mandoble (2M)</t>
  </si>
  <si>
    <t>Sable (1M)</t>
  </si>
  <si>
    <t>Sable (2M)</t>
  </si>
  <si>
    <t>* Las armaduras no absorben daño de este tipo de armas</t>
  </si>
  <si>
    <t>Placas</t>
  </si>
  <si>
    <t>7mo</t>
  </si>
  <si>
    <t>75mo</t>
  </si>
  <si>
    <t>750mo</t>
  </si>
  <si>
    <t>Ropa</t>
  </si>
  <si>
    <t>250mo</t>
  </si>
  <si>
    <t>Gótica</t>
  </si>
  <si>
    <t>2.500mo</t>
  </si>
  <si>
    <t>Ribeteada</t>
  </si>
  <si>
    <t>5.000mo</t>
  </si>
  <si>
    <t>Ropa Reforzada</t>
  </si>
  <si>
    <t>Ropa Acolchada</t>
  </si>
  <si>
    <t>Cota de Mallas</t>
  </si>
  <si>
    <t>Cota Reforzada</t>
  </si>
  <si>
    <t>Armaduras medieval</t>
  </si>
  <si>
    <t>Escudos Medieval</t>
  </si>
  <si>
    <t>Grande</t>
  </si>
  <si>
    <t>2mo</t>
  </si>
  <si>
    <t>20mo</t>
  </si>
  <si>
    <t>Escudo</t>
  </si>
  <si>
    <t>Defensa CC</t>
  </si>
  <si>
    <t>Defensa Dist.</t>
  </si>
  <si>
    <t>Exoesqueleto</t>
  </si>
  <si>
    <t>Kevlar ligero</t>
  </si>
  <si>
    <t>Kevlar medio</t>
  </si>
  <si>
    <t>7cr</t>
  </si>
  <si>
    <t>75cr</t>
  </si>
  <si>
    <t>750cr</t>
  </si>
  <si>
    <t>Pistolas</t>
  </si>
  <si>
    <t>munición</t>
  </si>
  <si>
    <t>Precisión</t>
  </si>
  <si>
    <t>Balas</t>
  </si>
  <si>
    <t>CZ-85</t>
  </si>
  <si>
    <t>9x19mm</t>
  </si>
  <si>
    <t>Manurhin</t>
  </si>
  <si>
    <t>2d6+3</t>
  </si>
  <si>
    <t>Glock 17</t>
  </si>
  <si>
    <t>Beretta 92FS Elite</t>
  </si>
  <si>
    <t>SIG-Sauer P226</t>
  </si>
  <si>
    <t>Springfield XD</t>
  </si>
  <si>
    <t>Walther P99</t>
  </si>
  <si>
    <t>H&amp;K USP Expert</t>
  </si>
  <si>
    <t>H&amp;K mk.23</t>
  </si>
  <si>
    <t>.45 ACP</t>
  </si>
  <si>
    <t>Colt m19911A1</t>
  </si>
  <si>
    <t>5/10/25m</t>
  </si>
  <si>
    <t>10/20/40m</t>
  </si>
  <si>
    <t>10/25/50m</t>
  </si>
  <si>
    <t>10/25/40m</t>
  </si>
  <si>
    <t>SIG Sauer P220</t>
  </si>
  <si>
    <t>10/20/35m</t>
  </si>
  <si>
    <t>Smith &amp; Wesson model 29</t>
  </si>
  <si>
    <t>.44 magnum</t>
  </si>
  <si>
    <t>MR Desert Eagle</t>
  </si>
  <si>
    <t>AMT Automag V</t>
  </si>
  <si>
    <t>.50 AE</t>
  </si>
  <si>
    <t>.40 S&amp;W</t>
  </si>
  <si>
    <t>Munición</t>
  </si>
  <si>
    <t>Subfusiles</t>
  </si>
  <si>
    <t>7.62x25mm</t>
  </si>
  <si>
    <t>5.7x28mm</t>
  </si>
  <si>
    <t>M3A1</t>
  </si>
  <si>
    <t>Uzi</t>
  </si>
  <si>
    <t>Bizon PP-19</t>
  </si>
  <si>
    <t>FN P90</t>
  </si>
  <si>
    <t>Beretta PM-12S</t>
  </si>
  <si>
    <t>50/100/200m</t>
  </si>
  <si>
    <t>Beretta 93R</t>
  </si>
  <si>
    <t>Ingram M10</t>
  </si>
  <si>
    <t>Steyr TMP</t>
  </si>
  <si>
    <t>Spectre M4</t>
  </si>
  <si>
    <t>HK UMP</t>
  </si>
  <si>
    <t>HK MP5A2</t>
  </si>
  <si>
    <t>Sterling L2A3</t>
  </si>
  <si>
    <t>25/50/100m</t>
  </si>
  <si>
    <t>20/40/80m</t>
  </si>
  <si>
    <t>Precisión*</t>
  </si>
  <si>
    <t>5.56x45mm</t>
  </si>
  <si>
    <t>7.62x39mm</t>
  </si>
  <si>
    <t>4d6+2</t>
  </si>
  <si>
    <t>M4A1</t>
  </si>
  <si>
    <t>M16A2</t>
  </si>
  <si>
    <t>FAMASG2</t>
  </si>
  <si>
    <t>7.62x51mm</t>
  </si>
  <si>
    <t>-2/0</t>
  </si>
  <si>
    <t>-1/+1</t>
  </si>
  <si>
    <t>FN FNC</t>
  </si>
  <si>
    <t>Rifles de asalto</t>
  </si>
  <si>
    <t>Kalashnikov AK47</t>
  </si>
  <si>
    <t>H&amp;K G3A3</t>
  </si>
  <si>
    <t>Steyr AUGA A1</t>
  </si>
  <si>
    <t>100/225/450m</t>
  </si>
  <si>
    <t>100/200/400m</t>
  </si>
  <si>
    <t>120/240/360m</t>
  </si>
  <si>
    <t>100/250/550m</t>
  </si>
  <si>
    <t>100/250/500m</t>
  </si>
  <si>
    <t>0</t>
  </si>
  <si>
    <t>* El primer valor es para disparos desde la cadera, el segundo para disparos usando la mirilla del arma.</t>
  </si>
  <si>
    <t>Ametralladoras</t>
  </si>
  <si>
    <t>6d6</t>
  </si>
  <si>
    <t>-1</t>
  </si>
  <si>
    <t>1200m</t>
  </si>
  <si>
    <t>1000m</t>
  </si>
  <si>
    <t>-3</t>
  </si>
  <si>
    <t>1500m</t>
  </si>
  <si>
    <t>PKS</t>
  </si>
  <si>
    <t>7.62x54mm</t>
  </si>
  <si>
    <t>600m</t>
  </si>
  <si>
    <t>MG3</t>
  </si>
  <si>
    <t>FN minimi</t>
  </si>
  <si>
    <t>HK 21</t>
  </si>
  <si>
    <t>FN mAG</t>
  </si>
  <si>
    <t>HK mG-43</t>
  </si>
  <si>
    <t>* Todos los rifles requieren un turno apuntando, y además, permiten hacer +1d10 al daño con disparo localizado, tardando un turno adicional y sumando +5 a la dificultad</t>
  </si>
  <si>
    <t>10</t>
  </si>
  <si>
    <t>12.7x99mm</t>
  </si>
  <si>
    <t>+1</t>
  </si>
  <si>
    <t>Windrunner</t>
  </si>
  <si>
    <t>Accuracy Internat.AW-50</t>
  </si>
  <si>
    <t>Dragunov SVD</t>
  </si>
  <si>
    <t>Galil Sniper</t>
  </si>
  <si>
    <t>Steyr SSG</t>
  </si>
  <si>
    <t>Steyr Scout</t>
  </si>
  <si>
    <t>H&amp;K PSG-1</t>
  </si>
  <si>
    <t>Barret m82A1</t>
  </si>
  <si>
    <t>200/400/600m</t>
  </si>
  <si>
    <t>100/300/500m</t>
  </si>
  <si>
    <t>500/1000/2000m</t>
  </si>
  <si>
    <t>600/1200/1800m</t>
  </si>
  <si>
    <t>400/600/1200m</t>
  </si>
  <si>
    <t>Rifles de francotirador *</t>
  </si>
  <si>
    <t>12</t>
  </si>
  <si>
    <t>-2</t>
  </si>
  <si>
    <t>6</t>
  </si>
  <si>
    <t>7</t>
  </si>
  <si>
    <t>Benilli m4 12 Gauge</t>
  </si>
  <si>
    <t>Franchi Spas-15 12 Gauge</t>
  </si>
  <si>
    <t>Jackhammer 12 Gauge</t>
  </si>
  <si>
    <t>Mossberg 500 12 Gauge</t>
  </si>
  <si>
    <t>USAS-12 12 Gauge</t>
  </si>
  <si>
    <t>Winchester m1300 12 Gauge</t>
  </si>
  <si>
    <t>Protecta 12 Gauge</t>
  </si>
  <si>
    <t>2.75 IB</t>
  </si>
  <si>
    <t>2.75/3 IB</t>
  </si>
  <si>
    <t>3 IB</t>
  </si>
  <si>
    <t>* Las escopetas necesitan un turno de recarga</t>
  </si>
  <si>
    <t>Escopetas*</t>
  </si>
  <si>
    <t xml:space="preserve"> </t>
  </si>
  <si>
    <t>Armas Actual (Con precisión)</t>
  </si>
  <si>
    <t>Armas Actual (Básico)</t>
  </si>
  <si>
    <t>10m/25m/50m</t>
  </si>
  <si>
    <t>Revólver</t>
  </si>
  <si>
    <t>Subfusil</t>
  </si>
  <si>
    <t>Machete</t>
  </si>
  <si>
    <t>3m/6m/9m</t>
  </si>
  <si>
    <t>4d6/3d6/2d6</t>
  </si>
  <si>
    <t>Katana</t>
  </si>
  <si>
    <t>Arco de precisión</t>
  </si>
  <si>
    <t>Ballesta ligera</t>
  </si>
  <si>
    <t>Escopeta recortada</t>
  </si>
  <si>
    <t>200$</t>
  </si>
  <si>
    <t>150$</t>
  </si>
  <si>
    <t>250$</t>
  </si>
  <si>
    <t>300$</t>
  </si>
  <si>
    <t>500$</t>
  </si>
  <si>
    <t>30$</t>
  </si>
  <si>
    <t>400$</t>
  </si>
  <si>
    <t>600$</t>
  </si>
  <si>
    <t>120$</t>
  </si>
  <si>
    <t>3cr</t>
  </si>
  <si>
    <t>5cr</t>
  </si>
  <si>
    <t>25cr</t>
  </si>
  <si>
    <t>2000cr</t>
  </si>
  <si>
    <t>Pistola laser</t>
  </si>
  <si>
    <t>Animales</t>
  </si>
  <si>
    <t>Miscelánea</t>
  </si>
  <si>
    <t>Instrumentos</t>
  </si>
  <si>
    <t>Vehículos</t>
  </si>
  <si>
    <t>Flecha: 1 mp</t>
  </si>
  <si>
    <t>4mo</t>
  </si>
  <si>
    <t>5mo</t>
  </si>
  <si>
    <t>Virote de Ballesta</t>
  </si>
  <si>
    <t>Piedra de afilar</t>
  </si>
  <si>
    <t>Vaina sencilla</t>
  </si>
  <si>
    <t>Veneno para armas (daño+2, 1 uso)</t>
  </si>
  <si>
    <t>Botas altas</t>
  </si>
  <si>
    <t>Capa</t>
  </si>
  <si>
    <t>Mitones</t>
  </si>
  <si>
    <t>Muda campesino</t>
  </si>
  <si>
    <t>Muda aventurero</t>
  </si>
  <si>
    <t>Muda noble (Si se dobla el precio, la ropa será de mucha calidad y más vistosa)</t>
  </si>
  <si>
    <t>150mo</t>
  </si>
  <si>
    <t>300mo</t>
  </si>
  <si>
    <t>600mo</t>
  </si>
  <si>
    <t>1000mo</t>
  </si>
  <si>
    <t>1mc</t>
  </si>
  <si>
    <t>3mo</t>
  </si>
  <si>
    <t>6mp</t>
  </si>
  <si>
    <t>4mp</t>
  </si>
  <si>
    <t>7500mo</t>
  </si>
  <si>
    <t>Flauta</t>
  </si>
  <si>
    <t>Gaita</t>
  </si>
  <si>
    <t>Guitarra</t>
  </si>
  <si>
    <t>Laúd</t>
  </si>
  <si>
    <t>Lira</t>
  </si>
  <si>
    <t>Carro</t>
  </si>
  <si>
    <t>Carruaje</t>
  </si>
  <si>
    <t>Barca con remos</t>
  </si>
  <si>
    <t>Barco pequeño (4 personas)</t>
  </si>
  <si>
    <t>Barco medio (20 personas)</t>
  </si>
  <si>
    <t>Barco grande (100 personas)</t>
  </si>
  <si>
    <t>Yesca y pedernal</t>
  </si>
  <si>
    <t>Vendas, aguja e hilo, en estuche</t>
  </si>
  <si>
    <t>Vela</t>
  </si>
  <si>
    <t>Tienda grande (8 personas o más)</t>
  </si>
  <si>
    <t>Tienda de campaña (4 personas)</t>
  </si>
  <si>
    <t>Tienda de campaña (1 persona)</t>
  </si>
  <si>
    <t>Burro o mula</t>
  </si>
  <si>
    <t>Caballo de granja</t>
  </si>
  <si>
    <t>Caballo de monta</t>
  </si>
  <si>
    <t>Caballo de guerra</t>
  </si>
  <si>
    <t>Elefante de guerra</t>
  </si>
  <si>
    <t>Halcón adiestrado</t>
  </si>
  <si>
    <t>Paloma</t>
  </si>
  <si>
    <t>Perro de guerra</t>
  </si>
  <si>
    <t>Antorcha</t>
  </si>
  <si>
    <t>Candil o Lámpara</t>
  </si>
  <si>
    <t>Comida para 1 día</t>
  </si>
  <si>
    <t>Cuerda (10 metros)</t>
  </si>
  <si>
    <t>Ganzúas (+1 a abrir cerraduras)</t>
  </si>
  <si>
    <t>Manta de viaje</t>
  </si>
  <si>
    <t>Martillo de herrero</t>
  </si>
  <si>
    <t>Mochila de cuero</t>
  </si>
  <si>
    <t>Papel de liar (50 usos)</t>
  </si>
  <si>
    <t>Pipa (50 usos)</t>
  </si>
  <si>
    <t>Saco de dormir</t>
  </si>
  <si>
    <t>Tabaco de liar (50 usos)</t>
  </si>
  <si>
    <t>Tabaco para pipa (50 usos)</t>
  </si>
  <si>
    <t>Pertrechos Medieval</t>
  </si>
  <si>
    <t>Dinero inicial</t>
  </si>
  <si>
    <t>1d10x10mo</t>
  </si>
  <si>
    <t>1mp = 10mc</t>
  </si>
  <si>
    <t>1mo = 10mp</t>
  </si>
  <si>
    <t>Armas Futurista</t>
  </si>
  <si>
    <t>Raza</t>
  </si>
  <si>
    <t>Toque eléctrico</t>
  </si>
  <si>
    <t>Caída de pluma</t>
  </si>
  <si>
    <t>Relámpago</t>
  </si>
  <si>
    <t>Tentáculos que agarran todo, no permitiendo desplazarse en 10m de radio durante 1 turno/nivel (Salv. DES 15 ).</t>
  </si>
  <si>
    <t>Tentáculos negros</t>
  </si>
  <si>
    <t>Drena 2d6 PV al objetivo, otorgándoselos al lanzador. Ignora armadura y requiere ataque CC.</t>
  </si>
  <si>
    <t>Cadena de relámpagos</t>
  </si>
  <si>
    <t>Área 10x10.</t>
  </si>
  <si>
    <t>Detecta rastros de magia en las cercanías. Permite identificar los conjuros usados, dificultad variable según conjuro, así como objetos mágicos, también dificultad variable según el objeto.</t>
  </si>
  <si>
    <t>Tirada de hechizo</t>
  </si>
  <si>
    <t>Sólo puede usar pirámide especialista</t>
  </si>
  <si>
    <t>Versátil</t>
  </si>
  <si>
    <t>Acción mayor:</t>
  </si>
  <si>
    <t>1 Acción Mayor + 1 Acción menor</t>
  </si>
  <si>
    <t>/tomar Poción/Pasar objeto</t>
  </si>
  <si>
    <t>Fácil</t>
  </si>
  <si>
    <t>Fuego semi automático</t>
  </si>
  <si>
    <t>Vehículo/caballo</t>
  </si>
  <si>
    <t>Fuego automático</t>
  </si>
  <si>
    <t>Difícil</t>
  </si>
  <si>
    <t>Muy difícil</t>
  </si>
  <si>
    <t>Críticos</t>
  </si>
  <si>
    <t>Sacar +10 sobre la dificultad objetivo. (Ej. PV curados +1d6 por cada +10)</t>
  </si>
  <si>
    <t>Regenera 1d6 cada 2 turnos, y de un miembro seccionado crece otra criatura. Se puede matar con un arma mágica llegando a -20 o quemándolo</t>
  </si>
  <si>
    <t>Dragón grande</t>
  </si>
  <si>
    <t>Vuela. Regenera 1d6 cada 2 turnos, y de un miembro seccionado crece otra criatura. Se puede matar con un arma mágica llegando a -20 o quemándolo</t>
  </si>
  <si>
    <t>Pistola semiautomática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</si>
</sst>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</fills>
  <borders count="18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rgb="FFB2B2B2"/>
      </right>
      <top style="medium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medium">
        <color theme="1"/>
      </top>
      <bottom style="thin">
        <color theme="1"/>
      </bottom>
      <diagonal/>
    </border>
    <border>
      <left style="thin">
        <color rgb="FFB2B2B2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theme="1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rgb="FF7F7F7F"/>
      </right>
      <top style="double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indexed="64"/>
      </bottom>
      <diagonal/>
    </border>
    <border>
      <left/>
      <right style="thin">
        <color rgb="FF7F7F7F"/>
      </right>
      <top style="thin">
        <color indexed="64"/>
      </top>
      <bottom/>
      <diagonal/>
    </border>
    <border>
      <left/>
      <right style="thin">
        <color rgb="FF7F7F7F"/>
      </right>
      <top/>
      <bottom/>
      <diagonal/>
    </border>
    <border>
      <left/>
      <right style="thin">
        <color rgb="FF7F7F7F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B2B2B2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7F7F7F"/>
      </right>
      <top/>
      <bottom style="medium">
        <color indexed="64"/>
      </bottom>
      <diagonal/>
    </border>
    <border>
      <left/>
      <right style="thin">
        <color rgb="FF7F7F7F"/>
      </right>
      <top style="medium">
        <color indexed="64"/>
      </top>
      <bottom/>
      <diagonal/>
    </border>
    <border>
      <left style="thin">
        <color rgb="FFB2B2B2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/>
      <top style="medium">
        <color indexed="64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/>
      <right style="thin">
        <color rgb="FFB2B2B2"/>
      </right>
      <top/>
      <bottom/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/>
      <right/>
      <top style="thin">
        <color indexed="64"/>
      </top>
      <bottom style="thin">
        <color rgb="FF7F7F7F"/>
      </bottom>
      <diagonal/>
    </border>
    <border>
      <left/>
      <right style="thin">
        <color rgb="FFB2B2B2"/>
      </right>
      <top style="medium">
        <color indexed="64"/>
      </top>
      <bottom style="medium">
        <color theme="1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theme="1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thin">
        <color rgb="FF7F7F7F"/>
      </left>
      <right/>
      <top/>
      <bottom style="thin">
        <color indexed="64"/>
      </bottom>
      <diagonal/>
    </border>
    <border>
      <left/>
      <right style="thin">
        <color rgb="FF7F7F7F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rgb="FFB2B2B2"/>
      </right>
      <top style="medium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double">
        <color indexed="64"/>
      </bottom>
      <diagonal/>
    </border>
    <border>
      <left style="thin">
        <color rgb="FFB2B2B2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</borders>
  <cellStyleXfs count="5">
    <xf numFmtId="0" fontId="0" fillId="0" borderId="0"/>
    <xf numFmtId="0" fontId="2" fillId="2" borderId="3" applyNumberFormat="0" applyAlignment="0" applyProtection="0"/>
    <xf numFmtId="0" fontId="1" fillId="3" borderId="4" applyNumberFormat="0" applyFont="0" applyAlignment="0" applyProtection="0"/>
    <xf numFmtId="0" fontId="3" fillId="0" borderId="0" applyNumberFormat="0" applyFill="0" applyBorder="0" applyAlignment="0" applyProtection="0"/>
    <xf numFmtId="0" fontId="6" fillId="4" borderId="3" applyNumberFormat="0" applyAlignment="0" applyProtection="0"/>
  </cellStyleXfs>
  <cellXfs count="74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/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12" xfId="0" applyBorder="1"/>
    <xf numFmtId="0" fontId="0" fillId="0" borderId="0" xfId="0"/>
    <xf numFmtId="0" fontId="0" fillId="0" borderId="10" xfId="0" applyBorder="1"/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8" xfId="0" quotePrefix="1" applyBorder="1"/>
    <xf numFmtId="0" fontId="0" fillId="0" borderId="10" xfId="0" quotePrefix="1" applyBorder="1"/>
    <xf numFmtId="0" fontId="0" fillId="0" borderId="10" xfId="0" applyBorder="1" applyAlignment="1">
      <alignment vertical="center"/>
    </xf>
    <xf numFmtId="0" fontId="0" fillId="0" borderId="8" xfId="0" applyBorder="1" applyAlignment="1">
      <alignment horizontal="center"/>
    </xf>
    <xf numFmtId="0" fontId="4" fillId="0" borderId="46" xfId="0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2" fillId="2" borderId="15" xfId="1" applyBorder="1" applyAlignment="1">
      <alignment horizontal="center" vertical="center"/>
    </xf>
    <xf numFmtId="0" fontId="2" fillId="2" borderId="13" xfId="1" applyBorder="1" applyAlignment="1">
      <alignment horizontal="center" vertical="center"/>
    </xf>
    <xf numFmtId="0" fontId="2" fillId="2" borderId="14" xfId="1" applyBorder="1" applyAlignment="1">
      <alignment horizontal="center" vertical="center"/>
    </xf>
    <xf numFmtId="0" fontId="8" fillId="0" borderId="0" xfId="0" applyFont="1" applyBorder="1"/>
    <xf numFmtId="0" fontId="8" fillId="3" borderId="33" xfId="2" applyFont="1" applyBorder="1"/>
    <xf numFmtId="0" fontId="8" fillId="3" borderId="34" xfId="2" applyFont="1" applyBorder="1"/>
    <xf numFmtId="0" fontId="8" fillId="0" borderId="7" xfId="0" applyFont="1" applyBorder="1"/>
    <xf numFmtId="0" fontId="8" fillId="0" borderId="9" xfId="0" applyFont="1" applyBorder="1"/>
    <xf numFmtId="0" fontId="8" fillId="0" borderId="12" xfId="0" applyFont="1" applyBorder="1"/>
    <xf numFmtId="0" fontId="7" fillId="2" borderId="56" xfId="1" applyFont="1" applyBorder="1"/>
    <xf numFmtId="0" fontId="7" fillId="2" borderId="57" xfId="1" applyFont="1" applyBorder="1"/>
    <xf numFmtId="0" fontId="6" fillId="4" borderId="3" xfId="4" applyBorder="1" applyAlignment="1">
      <alignment horizontal="center" vertical="center"/>
    </xf>
    <xf numFmtId="0" fontId="6" fillId="4" borderId="3" xfId="4" applyBorder="1" applyAlignment="1">
      <alignment horizontal="right" vertical="center"/>
    </xf>
    <xf numFmtId="0" fontId="6" fillId="4" borderId="57" xfId="4" applyBorder="1" applyAlignment="1">
      <alignment horizontal="center" vertical="center"/>
    </xf>
    <xf numFmtId="0" fontId="6" fillId="4" borderId="57" xfId="4" applyBorder="1" applyAlignment="1">
      <alignment horizontal="right" vertical="center"/>
    </xf>
    <xf numFmtId="0" fontId="6" fillId="4" borderId="3" xfId="4" applyBorder="1"/>
    <xf numFmtId="0" fontId="6" fillId="4" borderId="13" xfId="4" applyBorder="1"/>
    <xf numFmtId="0" fontId="0" fillId="3" borderId="33" xfId="2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3" borderId="34" xfId="2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0" xfId="0" applyBorder="1" applyAlignment="1">
      <alignment horizontal="right"/>
    </xf>
    <xf numFmtId="0" fontId="0" fillId="0" borderId="12" xfId="0" applyBorder="1"/>
    <xf numFmtId="0" fontId="0" fillId="0" borderId="10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6" fillId="4" borderId="3" xfId="4" applyBorder="1" applyAlignment="1">
      <alignment horizontal="right" vertical="center" indent="1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82" xfId="0" quotePrefix="1" applyBorder="1" applyAlignment="1">
      <alignment horizontal="center" vertical="center"/>
    </xf>
    <xf numFmtId="0" fontId="0" fillId="0" borderId="83" xfId="0" quotePrefix="1" applyBorder="1" applyAlignment="1">
      <alignment horizontal="center" vertical="center"/>
    </xf>
    <xf numFmtId="0" fontId="0" fillId="0" borderId="84" xfId="0" quotePrefix="1" applyBorder="1" applyAlignment="1">
      <alignment horizontal="center" vertical="center"/>
    </xf>
    <xf numFmtId="0" fontId="2" fillId="2" borderId="13" xfId="1" applyBorder="1"/>
    <xf numFmtId="0" fontId="2" fillId="2" borderId="13" xfId="1" applyBorder="1" applyAlignment="1">
      <alignment horizontal="right"/>
    </xf>
    <xf numFmtId="0" fontId="2" fillId="2" borderId="14" xfId="1" applyBorder="1" applyAlignment="1">
      <alignment horizontal="right"/>
    </xf>
    <xf numFmtId="0" fontId="2" fillId="2" borderId="15" xfId="1" applyBorder="1"/>
    <xf numFmtId="0" fontId="2" fillId="2" borderId="88" xfId="1" applyBorder="1"/>
    <xf numFmtId="0" fontId="6" fillId="4" borderId="89" xfId="4" applyBorder="1"/>
    <xf numFmtId="0" fontId="6" fillId="4" borderId="15" xfId="4" applyBorder="1"/>
    <xf numFmtId="0" fontId="6" fillId="4" borderId="74" xfId="4" applyBorder="1"/>
    <xf numFmtId="0" fontId="0" fillId="0" borderId="37" xfId="0" applyBorder="1"/>
    <xf numFmtId="0" fontId="0" fillId="3" borderId="42" xfId="2" applyFont="1" applyBorder="1"/>
    <xf numFmtId="0" fontId="1" fillId="3" borderId="33" xfId="2" applyFont="1" applyBorder="1" applyAlignment="1">
      <alignment horizontal="center"/>
    </xf>
    <xf numFmtId="0" fontId="4" fillId="3" borderId="32" xfId="2" applyFont="1" applyBorder="1" applyAlignment="1">
      <alignment horizontal="right"/>
    </xf>
    <xf numFmtId="0" fontId="4" fillId="0" borderId="0" xfId="0" applyFont="1" applyBorder="1" applyAlignment="1">
      <alignment horizontal="right" vertical="center" indent="1"/>
    </xf>
    <xf numFmtId="0" fontId="8" fillId="3" borderId="118" xfId="2" applyFont="1" applyBorder="1"/>
    <xf numFmtId="0" fontId="8" fillId="3" borderId="119" xfId="2" applyFont="1" applyBorder="1"/>
    <xf numFmtId="0" fontId="0" fillId="0" borderId="8" xfId="0" applyBorder="1" applyAlignment="1">
      <alignment horizontal="right"/>
    </xf>
    <xf numFmtId="0" fontId="0" fillId="3" borderId="104" xfId="2" applyFont="1" applyBorder="1"/>
    <xf numFmtId="0" fontId="0" fillId="0" borderId="10" xfId="0" applyBorder="1" applyAlignment="1">
      <alignment horizontal="right"/>
    </xf>
    <xf numFmtId="0" fontId="2" fillId="2" borderId="60" xfId="1" applyBorder="1" applyAlignment="1">
      <alignment horizontal="center" vertical="center"/>
    </xf>
    <xf numFmtId="0" fontId="2" fillId="2" borderId="61" xfId="1" applyBorder="1" applyAlignment="1">
      <alignment horizontal="center" vertical="center"/>
    </xf>
    <xf numFmtId="0" fontId="2" fillId="2" borderId="126" xfId="1" applyBorder="1" applyAlignment="1">
      <alignment horizontal="center" vertical="center"/>
    </xf>
    <xf numFmtId="0" fontId="6" fillId="4" borderId="127" xfId="4" applyBorder="1"/>
    <xf numFmtId="0" fontId="0" fillId="0" borderId="8" xfId="0" applyFill="1" applyBorder="1" applyAlignment="1">
      <alignment horizontal="right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65" xfId="0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0" fillId="0" borderId="141" xfId="0" applyBorder="1" applyAlignment="1">
      <alignment horizontal="center" vertical="top" wrapText="1"/>
    </xf>
    <xf numFmtId="0" fontId="0" fillId="3" borderId="71" xfId="2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5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11" xfId="0" applyBorder="1"/>
    <xf numFmtId="0" fontId="0" fillId="0" borderId="6" xfId="0" applyBorder="1"/>
    <xf numFmtId="0" fontId="0" fillId="0" borderId="65" xfId="0" applyBorder="1"/>
    <xf numFmtId="0" fontId="0" fillId="0" borderId="65" xfId="0" applyBorder="1" applyAlignment="1">
      <alignment horizontal="left" vertical="top"/>
    </xf>
    <xf numFmtId="0" fontId="0" fillId="0" borderId="71" xfId="0" applyBorder="1" applyAlignment="1">
      <alignment horizontal="left" vertical="top"/>
    </xf>
    <xf numFmtId="0" fontId="4" fillId="0" borderId="140" xfId="0" applyFont="1" applyBorder="1" applyAlignment="1">
      <alignment horizontal="left" vertical="top"/>
    </xf>
    <xf numFmtId="0" fontId="4" fillId="0" borderId="141" xfId="0" applyFont="1" applyBorder="1" applyAlignment="1">
      <alignment horizontal="left" vertical="top"/>
    </xf>
    <xf numFmtId="0" fontId="0" fillId="0" borderId="141" xfId="0" applyBorder="1" applyAlignment="1">
      <alignment horizontal="left" vertical="top"/>
    </xf>
    <xf numFmtId="0" fontId="4" fillId="0" borderId="146" xfId="0" applyFont="1" applyBorder="1"/>
    <xf numFmtId="0" fontId="0" fillId="0" borderId="6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0" xfId="0" applyAlignment="1"/>
    <xf numFmtId="0" fontId="0" fillId="0" borderId="65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71" xfId="0" applyBorder="1"/>
    <xf numFmtId="0" fontId="0" fillId="0" borderId="141" xfId="0" applyBorder="1"/>
    <xf numFmtId="0" fontId="4" fillId="0" borderId="146" xfId="0" applyFont="1" applyBorder="1" applyAlignment="1">
      <alignment horizontal="left" vertical="top"/>
    </xf>
    <xf numFmtId="0" fontId="0" fillId="0" borderId="141" xfId="0" applyBorder="1" applyAlignment="1">
      <alignment horizontal="center" vertical="top"/>
    </xf>
    <xf numFmtId="0" fontId="0" fillId="0" borderId="65" xfId="0" applyBorder="1" applyAlignment="1">
      <alignment horizontal="center" vertical="top"/>
    </xf>
    <xf numFmtId="0" fontId="0" fillId="0" borderId="71" xfId="0" applyBorder="1" applyAlignment="1">
      <alignment horizontal="center" vertical="top"/>
    </xf>
    <xf numFmtId="0" fontId="0" fillId="0" borderId="68" xfId="0" applyBorder="1"/>
    <xf numFmtId="0" fontId="0" fillId="0" borderId="140" xfId="0" applyBorder="1"/>
    <xf numFmtId="0" fontId="0" fillId="0" borderId="141" xfId="0" applyBorder="1" applyAlignment="1">
      <alignment horizontal="center"/>
    </xf>
    <xf numFmtId="0" fontId="0" fillId="3" borderId="157" xfId="2" applyFont="1" applyBorder="1"/>
    <xf numFmtId="0" fontId="0" fillId="0" borderId="69" xfId="0" applyBorder="1" applyAlignment="1">
      <alignment horizontal="center" vertical="top"/>
    </xf>
    <xf numFmtId="0" fontId="0" fillId="0" borderId="72" xfId="0" applyBorder="1" applyAlignment="1">
      <alignment horizontal="center" vertical="top"/>
    </xf>
    <xf numFmtId="0" fontId="0" fillId="0" borderId="142" xfId="0" applyBorder="1" applyAlignment="1">
      <alignment horizontal="center" vertical="top"/>
    </xf>
    <xf numFmtId="0" fontId="0" fillId="0" borderId="70" xfId="0" applyBorder="1"/>
    <xf numFmtId="0" fontId="4" fillId="3" borderId="145" xfId="2" applyFont="1" applyBorder="1"/>
    <xf numFmtId="0" fontId="4" fillId="3" borderId="146" xfId="2" applyFont="1" applyBorder="1"/>
    <xf numFmtId="0" fontId="4" fillId="3" borderId="161" xfId="2" applyFont="1" applyBorder="1"/>
    <xf numFmtId="0" fontId="0" fillId="0" borderId="14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3" borderId="166" xfId="2" applyFont="1" applyBorder="1" applyAlignment="1">
      <alignment horizontal="center" vertical="center"/>
    </xf>
    <xf numFmtId="0" fontId="4" fillId="3" borderId="167" xfId="2" applyFont="1" applyBorder="1" applyAlignment="1">
      <alignment horizontal="center" vertical="center"/>
    </xf>
    <xf numFmtId="0" fontId="4" fillId="3" borderId="163" xfId="2" applyFont="1" applyBorder="1" applyAlignment="1">
      <alignment horizontal="center" vertical="center"/>
    </xf>
    <xf numFmtId="0" fontId="4" fillId="3" borderId="164" xfId="2" applyFont="1" applyBorder="1" applyAlignment="1">
      <alignment horizontal="center" vertical="center"/>
    </xf>
    <xf numFmtId="0" fontId="4" fillId="3" borderId="169" xfId="2" applyFont="1" applyBorder="1" applyAlignment="1">
      <alignment horizontal="center"/>
    </xf>
    <xf numFmtId="0" fontId="4" fillId="3" borderId="170" xfId="2" applyFont="1" applyBorder="1" applyAlignment="1">
      <alignment horizontal="center"/>
    </xf>
    <xf numFmtId="49" fontId="0" fillId="0" borderId="65" xfId="0" applyNumberFormat="1" applyBorder="1" applyAlignment="1">
      <alignment horizontal="center"/>
    </xf>
    <xf numFmtId="0" fontId="0" fillId="0" borderId="69" xfId="0" applyNumberFormat="1" applyBorder="1" applyAlignment="1">
      <alignment horizontal="center"/>
    </xf>
    <xf numFmtId="49" fontId="0" fillId="0" borderId="71" xfId="0" applyNumberFormat="1" applyBorder="1" applyAlignment="1">
      <alignment horizontal="center"/>
    </xf>
    <xf numFmtId="0" fontId="0" fillId="0" borderId="72" xfId="0" applyNumberFormat="1" applyBorder="1" applyAlignment="1">
      <alignment horizontal="center"/>
    </xf>
    <xf numFmtId="49" fontId="0" fillId="0" borderId="141" xfId="0" applyNumberFormat="1" applyBorder="1" applyAlignment="1">
      <alignment horizontal="center"/>
    </xf>
    <xf numFmtId="0" fontId="0" fillId="0" borderId="142" xfId="0" applyNumberFormat="1" applyBorder="1" applyAlignment="1">
      <alignment horizontal="center"/>
    </xf>
    <xf numFmtId="49" fontId="4" fillId="3" borderId="166" xfId="2" applyNumberFormat="1" applyFont="1" applyBorder="1" applyAlignment="1">
      <alignment horizontal="center"/>
    </xf>
    <xf numFmtId="49" fontId="4" fillId="3" borderId="167" xfId="2" applyNumberFormat="1" applyFont="1" applyBorder="1" applyAlignment="1">
      <alignment horizontal="center"/>
    </xf>
    <xf numFmtId="49" fontId="0" fillId="0" borderId="65" xfId="0" applyNumberFormat="1" applyBorder="1" applyAlignment="1">
      <alignment horizontal="center" vertical="top"/>
    </xf>
    <xf numFmtId="49" fontId="0" fillId="0" borderId="71" xfId="0" applyNumberFormat="1" applyBorder="1" applyAlignment="1">
      <alignment horizontal="center" vertical="top"/>
    </xf>
    <xf numFmtId="49" fontId="0" fillId="0" borderId="141" xfId="0" applyNumberFormat="1" applyBorder="1" applyAlignment="1">
      <alignment horizontal="center" vertical="top"/>
    </xf>
    <xf numFmtId="49" fontId="4" fillId="3" borderId="166" xfId="2" applyNumberFormat="1" applyFont="1" applyBorder="1"/>
    <xf numFmtId="49" fontId="4" fillId="3" borderId="167" xfId="2" applyNumberFormat="1" applyFont="1" applyBorder="1"/>
    <xf numFmtId="0" fontId="0" fillId="0" borderId="142" xfId="0" applyNumberFormat="1" applyBorder="1" applyAlignment="1">
      <alignment horizontal="center" vertical="top"/>
    </xf>
    <xf numFmtId="0" fontId="0" fillId="0" borderId="69" xfId="0" applyNumberFormat="1" applyBorder="1" applyAlignment="1">
      <alignment horizontal="center" vertical="top"/>
    </xf>
    <xf numFmtId="0" fontId="0" fillId="0" borderId="72" xfId="0" applyNumberFormat="1" applyBorder="1" applyAlignment="1">
      <alignment horizontal="center" vertical="top"/>
    </xf>
    <xf numFmtId="49" fontId="0" fillId="0" borderId="65" xfId="0" applyNumberFormat="1" applyBorder="1"/>
    <xf numFmtId="49" fontId="0" fillId="0" borderId="65" xfId="0" applyNumberFormat="1" applyBorder="1" applyAlignment="1">
      <alignment horizontal="center" vertical="center"/>
    </xf>
    <xf numFmtId="49" fontId="0" fillId="0" borderId="68" xfId="0" applyNumberFormat="1" applyBorder="1"/>
    <xf numFmtId="0" fontId="0" fillId="0" borderId="69" xfId="0" applyNumberFormat="1" applyBorder="1" applyAlignment="1">
      <alignment horizontal="center" vertical="center"/>
    </xf>
    <xf numFmtId="49" fontId="0" fillId="0" borderId="70" xfId="0" applyNumberFormat="1" applyBorder="1"/>
    <xf numFmtId="49" fontId="0" fillId="0" borderId="71" xfId="0" applyNumberFormat="1" applyBorder="1"/>
    <xf numFmtId="49" fontId="0" fillId="0" borderId="71" xfId="0" applyNumberFormat="1" applyBorder="1" applyAlignment="1">
      <alignment horizontal="center" vertical="center"/>
    </xf>
    <xf numFmtId="0" fontId="0" fillId="0" borderId="72" xfId="0" applyNumberFormat="1" applyBorder="1" applyAlignment="1">
      <alignment horizontal="center" vertical="center"/>
    </xf>
    <xf numFmtId="49" fontId="0" fillId="0" borderId="140" xfId="0" applyNumberFormat="1" applyBorder="1"/>
    <xf numFmtId="49" fontId="0" fillId="0" borderId="141" xfId="0" applyNumberFormat="1" applyBorder="1"/>
    <xf numFmtId="49" fontId="0" fillId="0" borderId="141" xfId="0" applyNumberFormat="1" applyBorder="1" applyAlignment="1">
      <alignment horizontal="center" vertical="center"/>
    </xf>
    <xf numFmtId="0" fontId="0" fillId="0" borderId="142" xfId="0" applyNumberFormat="1" applyBorder="1" applyAlignment="1">
      <alignment horizontal="center" vertical="center"/>
    </xf>
    <xf numFmtId="49" fontId="0" fillId="0" borderId="65" xfId="0" applyNumberFormat="1" applyBorder="1" applyAlignment="1">
      <alignment horizontal="left"/>
    </xf>
    <xf numFmtId="49" fontId="0" fillId="0" borderId="68" xfId="0" applyNumberFormat="1" applyBorder="1" applyAlignment="1">
      <alignment horizontal="left"/>
    </xf>
    <xf numFmtId="49" fontId="0" fillId="0" borderId="69" xfId="0" applyNumberFormat="1" applyBorder="1" applyAlignment="1">
      <alignment horizontal="center" vertical="center"/>
    </xf>
    <xf numFmtId="49" fontId="0" fillId="0" borderId="140" xfId="0" applyNumberFormat="1" applyBorder="1" applyAlignment="1">
      <alignment horizontal="left"/>
    </xf>
    <xf numFmtId="49" fontId="0" fillId="0" borderId="141" xfId="0" applyNumberFormat="1" applyBorder="1" applyAlignment="1">
      <alignment horizontal="left" wrapText="1"/>
    </xf>
    <xf numFmtId="49" fontId="0" fillId="0" borderId="142" xfId="0" applyNumberFormat="1" applyBorder="1" applyAlignment="1">
      <alignment horizontal="center" vertical="center"/>
    </xf>
    <xf numFmtId="0" fontId="0" fillId="0" borderId="140" xfId="0" applyBorder="1" applyAlignment="1">
      <alignment horizontal="left" vertical="top"/>
    </xf>
    <xf numFmtId="0" fontId="0" fillId="0" borderId="68" xfId="0" applyBorder="1" applyAlignment="1">
      <alignment horizontal="left" vertical="top"/>
    </xf>
    <xf numFmtId="0" fontId="4" fillId="3" borderId="166" xfId="2" applyFont="1" applyBorder="1"/>
    <xf numFmtId="0" fontId="4" fillId="3" borderId="167" xfId="2" applyFont="1" applyBorder="1"/>
    <xf numFmtId="0" fontId="4" fillId="3" borderId="169" xfId="2" applyFont="1" applyBorder="1"/>
    <xf numFmtId="0" fontId="4" fillId="3" borderId="170" xfId="2" applyFont="1" applyBorder="1"/>
    <xf numFmtId="49" fontId="0" fillId="0" borderId="72" xfId="0" applyNumberFormat="1" applyBorder="1" applyAlignment="1">
      <alignment horizontal="center" vertical="center"/>
    </xf>
    <xf numFmtId="0" fontId="0" fillId="0" borderId="7" xfId="0" applyBorder="1"/>
    <xf numFmtId="0" fontId="0" fillId="0" borderId="0" xfId="0" applyBorder="1"/>
    <xf numFmtId="0" fontId="0" fillId="0" borderId="0" xfId="0"/>
    <xf numFmtId="0" fontId="6" fillId="4" borderId="3" xfId="4" applyBorder="1"/>
    <xf numFmtId="0" fontId="6" fillId="4" borderId="13" xfId="4" applyBorder="1"/>
    <xf numFmtId="0" fontId="6" fillId="4" borderId="57" xfId="4" applyBorder="1"/>
    <xf numFmtId="0" fontId="6" fillId="4" borderId="14" xfId="4" applyBorder="1"/>
    <xf numFmtId="0" fontId="4" fillId="0" borderId="0" xfId="0" applyFont="1" applyBorder="1" applyAlignment="1">
      <alignment horizontal="right"/>
    </xf>
    <xf numFmtId="0" fontId="0" fillId="0" borderId="0" xfId="0" applyAlignment="1">
      <alignment horizontal="left" vertical="top"/>
    </xf>
    <xf numFmtId="0" fontId="4" fillId="3" borderId="21" xfId="2" applyFont="1" applyBorder="1" applyAlignment="1">
      <alignment horizontal="center"/>
    </xf>
    <xf numFmtId="0" fontId="4" fillId="3" borderId="22" xfId="2" applyFont="1" applyBorder="1" applyAlignment="1">
      <alignment horizontal="center"/>
    </xf>
    <xf numFmtId="0" fontId="4" fillId="3" borderId="23" xfId="2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4" fillId="3" borderId="35" xfId="2" applyFont="1" applyBorder="1"/>
    <xf numFmtId="0" fontId="4" fillId="3" borderId="36" xfId="2" applyFont="1" applyBorder="1"/>
    <xf numFmtId="0" fontId="4" fillId="3" borderId="37" xfId="2" applyFont="1" applyBorder="1"/>
    <xf numFmtId="0" fontId="0" fillId="0" borderId="9" xfId="0" applyBorder="1"/>
    <xf numFmtId="0" fontId="0" fillId="0" borderId="12" xfId="0" applyBorder="1"/>
    <xf numFmtId="0" fontId="0" fillId="0" borderId="10" xfId="0" applyBorder="1"/>
    <xf numFmtId="0" fontId="4" fillId="3" borderId="35" xfId="2" applyFont="1" applyBorder="1" applyAlignment="1">
      <alignment horizontal="center"/>
    </xf>
    <xf numFmtId="0" fontId="4" fillId="3" borderId="36" xfId="2" applyFont="1" applyBorder="1" applyAlignment="1">
      <alignment horizontal="center"/>
    </xf>
    <xf numFmtId="0" fontId="4" fillId="3" borderId="37" xfId="2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77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7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77" xfId="0" applyBorder="1"/>
    <xf numFmtId="0" fontId="0" fillId="0" borderId="49" xfId="0" applyBorder="1"/>
    <xf numFmtId="0" fontId="0" fillId="0" borderId="78" xfId="0" applyBorder="1"/>
    <xf numFmtId="0" fontId="0" fillId="0" borderId="7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3" borderId="5" xfId="2" applyFont="1" applyBorder="1" applyAlignment="1">
      <alignment horizontal="center" vertical="center"/>
    </xf>
    <xf numFmtId="0" fontId="5" fillId="3" borderId="11" xfId="2" applyFont="1" applyBorder="1" applyAlignment="1">
      <alignment horizontal="center" vertical="center"/>
    </xf>
    <xf numFmtId="0" fontId="5" fillId="3" borderId="6" xfId="2" applyFont="1" applyBorder="1" applyAlignment="1">
      <alignment horizontal="center" vertical="center"/>
    </xf>
    <xf numFmtId="0" fontId="5" fillId="3" borderId="7" xfId="2" applyFont="1" applyBorder="1" applyAlignment="1">
      <alignment horizontal="center" vertical="center"/>
    </xf>
    <xf numFmtId="0" fontId="5" fillId="3" borderId="0" xfId="2" applyFont="1" applyBorder="1" applyAlignment="1">
      <alignment horizontal="center" vertical="center"/>
    </xf>
    <xf numFmtId="0" fontId="5" fillId="3" borderId="8" xfId="2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3" borderId="32" xfId="2" applyFont="1" applyBorder="1" applyAlignment="1">
      <alignment horizontal="center"/>
    </xf>
    <xf numFmtId="0" fontId="4" fillId="3" borderId="33" xfId="2" applyFont="1" applyBorder="1" applyAlignment="1">
      <alignment horizontal="center"/>
    </xf>
    <xf numFmtId="0" fontId="4" fillId="3" borderId="34" xfId="2" applyFont="1" applyBorder="1" applyAlignment="1">
      <alignment horizontal="center"/>
    </xf>
    <xf numFmtId="0" fontId="0" fillId="0" borderId="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0" xfId="0" applyBorder="1" applyAlignment="1">
      <alignment horizontal="right"/>
    </xf>
    <xf numFmtId="0" fontId="0" fillId="3" borderId="24" xfId="2" applyFont="1" applyBorder="1" applyAlignment="1">
      <alignment horizontal="center"/>
    </xf>
    <xf numFmtId="0" fontId="0" fillId="3" borderId="25" xfId="2" applyFont="1" applyBorder="1" applyAlignment="1">
      <alignment horizontal="center"/>
    </xf>
    <xf numFmtId="0" fontId="0" fillId="3" borderId="26" xfId="2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3" borderId="30" xfId="2" applyFont="1" applyBorder="1"/>
    <xf numFmtId="0" fontId="4" fillId="3" borderId="31" xfId="2" applyFont="1" applyBorder="1"/>
    <xf numFmtId="0" fontId="0" fillId="0" borderId="17" xfId="0" applyBorder="1" applyAlignment="1">
      <alignment horizontal="right"/>
    </xf>
    <xf numFmtId="0" fontId="0" fillId="3" borderId="21" xfId="2" applyFont="1" applyBorder="1" applyAlignment="1">
      <alignment horizontal="center"/>
    </xf>
    <xf numFmtId="0" fontId="0" fillId="3" borderId="22" xfId="2" applyFont="1" applyBorder="1" applyAlignment="1">
      <alignment horizontal="center"/>
    </xf>
    <xf numFmtId="0" fontId="0" fillId="3" borderId="23" xfId="2" applyFont="1" applyBorder="1" applyAlignment="1">
      <alignment horizontal="center"/>
    </xf>
    <xf numFmtId="0" fontId="4" fillId="3" borderId="24" xfId="2" applyFont="1" applyBorder="1" applyAlignment="1">
      <alignment horizontal="center" vertical="center"/>
    </xf>
    <xf numFmtId="0" fontId="4" fillId="3" borderId="25" xfId="2" applyFont="1" applyBorder="1" applyAlignment="1">
      <alignment horizontal="center" vertical="center"/>
    </xf>
    <xf numFmtId="0" fontId="4" fillId="3" borderId="26" xfId="2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4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2" xfId="0" quotePrefix="1" applyBorder="1"/>
    <xf numFmtId="0" fontId="0" fillId="0" borderId="10" xfId="0" quotePrefix="1" applyBorder="1"/>
    <xf numFmtId="0" fontId="0" fillId="0" borderId="9" xfId="0" applyBorder="1" applyAlignment="1">
      <alignment horizontal="right" vertical="top"/>
    </xf>
    <xf numFmtId="0" fontId="0" fillId="0" borderId="7" xfId="0" applyBorder="1" applyAlignment="1">
      <alignment horizontal="right"/>
    </xf>
    <xf numFmtId="0" fontId="4" fillId="3" borderId="58" xfId="2" applyFont="1" applyBorder="1"/>
    <xf numFmtId="0" fontId="4" fillId="3" borderId="66" xfId="2" applyFont="1" applyBorder="1"/>
    <xf numFmtId="0" fontId="4" fillId="3" borderId="59" xfId="2" applyFont="1" applyBorder="1"/>
    <xf numFmtId="0" fontId="0" fillId="3" borderId="79" xfId="2" applyFont="1" applyBorder="1" applyAlignment="1">
      <alignment horizontal="center"/>
    </xf>
    <xf numFmtId="0" fontId="0" fillId="3" borderId="80" xfId="2" applyFont="1" applyBorder="1" applyAlignment="1">
      <alignment horizontal="center"/>
    </xf>
    <xf numFmtId="0" fontId="0" fillId="3" borderId="81" xfId="2" applyFont="1" applyBorder="1" applyAlignment="1">
      <alignment horizontal="center"/>
    </xf>
    <xf numFmtId="0" fontId="0" fillId="0" borderId="131" xfId="0" applyBorder="1"/>
    <xf numFmtId="0" fontId="0" fillId="0" borderId="44" xfId="0" applyBorder="1"/>
    <xf numFmtId="0" fontId="0" fillId="0" borderId="132" xfId="0" applyBorder="1"/>
    <xf numFmtId="0" fontId="0" fillId="0" borderId="47" xfId="0" applyBorder="1"/>
    <xf numFmtId="0" fontId="0" fillId="0" borderId="48" xfId="0" applyBorder="1"/>
    <xf numFmtId="0" fontId="0" fillId="0" borderId="77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49" xfId="0" applyBorder="1" applyAlignment="1">
      <alignment horizontal="center"/>
    </xf>
    <xf numFmtId="0" fontId="0" fillId="0" borderId="78" xfId="0" applyBorder="1" applyAlignment="1">
      <alignment horizontal="center"/>
    </xf>
    <xf numFmtId="0" fontId="4" fillId="3" borderId="79" xfId="2" applyFont="1" applyBorder="1" applyAlignment="1">
      <alignment horizontal="center"/>
    </xf>
    <xf numFmtId="0" fontId="4" fillId="3" borderId="80" xfId="2" applyFont="1" applyBorder="1" applyAlignment="1">
      <alignment horizontal="center"/>
    </xf>
    <xf numFmtId="0" fontId="4" fillId="3" borderId="81" xfId="2" applyFont="1" applyBorder="1" applyAlignment="1">
      <alignment horizontal="center"/>
    </xf>
    <xf numFmtId="0" fontId="0" fillId="0" borderId="128" xfId="0" applyBorder="1" applyAlignment="1">
      <alignment horizontal="left" vertical="center"/>
    </xf>
    <xf numFmtId="0" fontId="0" fillId="0" borderId="129" xfId="0" applyBorder="1" applyAlignment="1">
      <alignment horizontal="left" vertical="center"/>
    </xf>
    <xf numFmtId="0" fontId="0" fillId="0" borderId="130" xfId="0" applyBorder="1" applyAlignment="1">
      <alignment horizontal="left" vertical="center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7" xfId="0" quotePrefix="1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4" fillId="3" borderId="27" xfId="2" applyFont="1" applyBorder="1"/>
    <xf numFmtId="0" fontId="4" fillId="3" borderId="28" xfId="2" applyFont="1" applyBorder="1"/>
    <xf numFmtId="0" fontId="4" fillId="3" borderId="29" xfId="2" applyFont="1" applyBorder="1"/>
    <xf numFmtId="0" fontId="4" fillId="0" borderId="5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4" borderId="56" xfId="4" applyBorder="1" applyAlignment="1">
      <alignment horizontal="center"/>
    </xf>
    <xf numFmtId="0" fontId="6" fillId="4" borderId="111" xfId="4" applyBorder="1" applyAlignment="1">
      <alignment horizontal="center"/>
    </xf>
    <xf numFmtId="0" fontId="6" fillId="4" borderId="64" xfId="4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4" borderId="62" xfId="4" applyBorder="1"/>
    <xf numFmtId="0" fontId="6" fillId="4" borderId="3" xfId="4" applyBorder="1"/>
    <xf numFmtId="0" fontId="6" fillId="4" borderId="13" xfId="4" applyBorder="1"/>
    <xf numFmtId="0" fontId="4" fillId="3" borderId="53" xfId="2" applyFont="1" applyBorder="1" applyAlignment="1">
      <alignment horizontal="center"/>
    </xf>
    <xf numFmtId="0" fontId="4" fillId="3" borderId="67" xfId="2" applyFont="1" applyBorder="1" applyAlignment="1">
      <alignment horizontal="center"/>
    </xf>
    <xf numFmtId="0" fontId="4" fillId="3" borderId="54" xfId="2" applyFont="1" applyBorder="1" applyAlignment="1">
      <alignment horizontal="center"/>
    </xf>
    <xf numFmtId="0" fontId="4" fillId="3" borderId="55" xfId="2" applyFont="1" applyBorder="1" applyAlignment="1">
      <alignment horizontal="center"/>
    </xf>
    <xf numFmtId="0" fontId="0" fillId="3" borderId="32" xfId="2" applyFont="1" applyBorder="1" applyAlignment="1">
      <alignment horizontal="center"/>
    </xf>
    <xf numFmtId="0" fontId="0" fillId="3" borderId="99" xfId="2" applyFont="1" applyBorder="1" applyAlignment="1">
      <alignment horizontal="center"/>
    </xf>
    <xf numFmtId="0" fontId="0" fillId="3" borderId="33" xfId="2" applyFont="1" applyBorder="1" applyAlignment="1">
      <alignment horizontal="center"/>
    </xf>
    <xf numFmtId="0" fontId="0" fillId="3" borderId="34" xfId="2" applyFont="1" applyBorder="1" applyAlignment="1">
      <alignment horizontal="center"/>
    </xf>
    <xf numFmtId="0" fontId="0" fillId="3" borderId="104" xfId="2" applyFont="1" applyBorder="1" applyAlignment="1">
      <alignment horizontal="center"/>
    </xf>
    <xf numFmtId="0" fontId="6" fillId="4" borderId="3" xfId="4" applyBorder="1" applyAlignment="1">
      <alignment horizontal="left"/>
    </xf>
    <xf numFmtId="0" fontId="6" fillId="4" borderId="13" xfId="4" applyBorder="1" applyAlignment="1">
      <alignment horizontal="left"/>
    </xf>
    <xf numFmtId="0" fontId="6" fillId="4" borderId="57" xfId="4" applyBorder="1" applyAlignment="1">
      <alignment horizontal="left"/>
    </xf>
    <xf numFmtId="0" fontId="6" fillId="4" borderId="14" xfId="4" applyBorder="1" applyAlignment="1">
      <alignment horizontal="left"/>
    </xf>
    <xf numFmtId="0" fontId="6" fillId="4" borderId="125" xfId="4" applyBorder="1" applyAlignment="1">
      <alignment horizontal="left"/>
    </xf>
    <xf numFmtId="0" fontId="0" fillId="0" borderId="85" xfId="0" applyBorder="1"/>
    <xf numFmtId="0" fontId="0" fillId="0" borderId="86" xfId="0" applyBorder="1"/>
    <xf numFmtId="0" fontId="0" fillId="0" borderId="77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90" xfId="0" applyBorder="1" applyAlignment="1">
      <alignment horizontal="right" vertical="center"/>
    </xf>
    <xf numFmtId="0" fontId="0" fillId="0" borderId="91" xfId="0" applyBorder="1" applyAlignment="1">
      <alignment horizontal="right" vertical="center"/>
    </xf>
    <xf numFmtId="0" fontId="3" fillId="0" borderId="7" xfId="3" applyBorder="1" applyAlignment="1">
      <alignment horizontal="right" vertical="center"/>
    </xf>
    <xf numFmtId="0" fontId="3" fillId="0" borderId="0" xfId="3" applyBorder="1" applyAlignment="1">
      <alignment horizontal="right" vertical="center"/>
    </xf>
    <xf numFmtId="0" fontId="3" fillId="0" borderId="91" xfId="3" applyBorder="1" applyAlignment="1">
      <alignment horizontal="right" vertical="center"/>
    </xf>
    <xf numFmtId="0" fontId="4" fillId="0" borderId="35" xfId="0" applyFont="1" applyBorder="1"/>
    <xf numFmtId="0" fontId="4" fillId="0" borderId="36" xfId="0" applyFont="1" applyBorder="1"/>
    <xf numFmtId="0" fontId="0" fillId="0" borderId="90" xfId="0" applyBorder="1"/>
    <xf numFmtId="0" fontId="0" fillId="0" borderId="91" xfId="0" applyBorder="1"/>
    <xf numFmtId="0" fontId="6" fillId="4" borderId="63" xfId="4" applyBorder="1"/>
    <xf numFmtId="0" fontId="6" fillId="4" borderId="57" xfId="4" applyBorder="1"/>
    <xf numFmtId="0" fontId="6" fillId="4" borderId="14" xfId="4" applyBorder="1"/>
    <xf numFmtId="0" fontId="0" fillId="3" borderId="67" xfId="2" applyFont="1" applyBorder="1" applyAlignment="1">
      <alignment horizontal="center"/>
    </xf>
    <xf numFmtId="0" fontId="0" fillId="3" borderId="55" xfId="2" applyFont="1" applyBorder="1" applyAlignment="1">
      <alignment horizontal="center"/>
    </xf>
    <xf numFmtId="0" fontId="6" fillId="4" borderId="68" xfId="4" applyBorder="1" applyAlignment="1">
      <alignment horizontal="left" vertical="top"/>
    </xf>
    <xf numFmtId="0" fontId="6" fillId="4" borderId="100" xfId="4" applyBorder="1" applyAlignment="1">
      <alignment horizontal="left" vertical="top"/>
    </xf>
    <xf numFmtId="0" fontId="6" fillId="4" borderId="65" xfId="4" applyBorder="1" applyAlignment="1">
      <alignment horizontal="left" vertical="top"/>
    </xf>
    <xf numFmtId="0" fontId="6" fillId="4" borderId="109" xfId="4" applyBorder="1" applyAlignment="1">
      <alignment horizontal="left" vertical="top"/>
    </xf>
    <xf numFmtId="0" fontId="6" fillId="4" borderId="69" xfId="4" applyBorder="1" applyAlignment="1">
      <alignment horizontal="left" vertical="top"/>
    </xf>
    <xf numFmtId="0" fontId="6" fillId="4" borderId="114" xfId="4" applyBorder="1"/>
    <xf numFmtId="0" fontId="6" fillId="4" borderId="108" xfId="4" applyBorder="1"/>
    <xf numFmtId="0" fontId="6" fillId="4" borderId="115" xfId="4" applyBorder="1"/>
    <xf numFmtId="0" fontId="0" fillId="0" borderId="94" xfId="0" applyBorder="1" applyAlignment="1">
      <alignment horizontal="right"/>
    </xf>
    <xf numFmtId="0" fontId="0" fillId="0" borderId="95" xfId="0" applyBorder="1" applyAlignment="1">
      <alignment horizontal="right"/>
    </xf>
    <xf numFmtId="0" fontId="8" fillId="3" borderId="7" xfId="2" applyFont="1" applyBorder="1" applyAlignment="1">
      <alignment horizontal="right"/>
    </xf>
    <xf numFmtId="0" fontId="8" fillId="3" borderId="91" xfId="2" applyFont="1" applyBorder="1" applyAlignment="1">
      <alignment horizontal="right"/>
    </xf>
    <xf numFmtId="0" fontId="6" fillId="4" borderId="127" xfId="4" applyBorder="1" applyAlignment="1">
      <alignment horizontal="right"/>
    </xf>
    <xf numFmtId="0" fontId="6" fillId="4" borderId="15" xfId="4" applyBorder="1" applyAlignment="1">
      <alignment horizontal="right"/>
    </xf>
    <xf numFmtId="0" fontId="8" fillId="3" borderId="9" xfId="2" applyFont="1" applyBorder="1" applyAlignment="1">
      <alignment horizontal="right"/>
    </xf>
    <xf numFmtId="0" fontId="8" fillId="3" borderId="102" xfId="2" applyFont="1" applyBorder="1" applyAlignment="1">
      <alignment horizontal="right"/>
    </xf>
    <xf numFmtId="0" fontId="2" fillId="2" borderId="57" xfId="1" applyBorder="1"/>
    <xf numFmtId="0" fontId="2" fillId="2" borderId="14" xfId="1" applyBorder="1"/>
    <xf numFmtId="0" fontId="0" fillId="0" borderId="76" xfId="0" applyBorder="1" applyAlignment="1">
      <alignment horizontal="center"/>
    </xf>
    <xf numFmtId="0" fontId="0" fillId="0" borderId="177" xfId="0" applyBorder="1" applyAlignment="1">
      <alignment horizontal="center"/>
    </xf>
    <xf numFmtId="0" fontId="0" fillId="0" borderId="73" xfId="0" applyBorder="1"/>
    <xf numFmtId="0" fontId="0" fillId="0" borderId="1" xfId="0" applyBorder="1"/>
    <xf numFmtId="0" fontId="0" fillId="0" borderId="92" xfId="0" applyBorder="1"/>
    <xf numFmtId="0" fontId="0" fillId="0" borderId="102" xfId="0" applyBorder="1" applyAlignment="1">
      <alignment horizontal="right" vertical="center"/>
    </xf>
    <xf numFmtId="0" fontId="8" fillId="3" borderId="5" xfId="2" applyFont="1" applyBorder="1" applyAlignment="1">
      <alignment horizontal="right" vertical="center"/>
    </xf>
    <xf numFmtId="0" fontId="8" fillId="3" borderId="11" xfId="2" applyFont="1" applyBorder="1" applyAlignment="1">
      <alignment horizontal="right" vertical="center"/>
    </xf>
    <xf numFmtId="0" fontId="8" fillId="3" borderId="103" xfId="2" applyFont="1" applyBorder="1" applyAlignment="1">
      <alignment horizontal="right" vertical="center"/>
    </xf>
    <xf numFmtId="0" fontId="8" fillId="3" borderId="9" xfId="2" applyFont="1" applyBorder="1" applyAlignment="1">
      <alignment horizontal="right" vertical="center"/>
    </xf>
    <xf numFmtId="0" fontId="8" fillId="3" borderId="12" xfId="2" applyFont="1" applyBorder="1" applyAlignment="1">
      <alignment horizontal="right" vertical="center"/>
    </xf>
    <xf numFmtId="0" fontId="8" fillId="3" borderId="102" xfId="2" applyFont="1" applyBorder="1" applyAlignment="1">
      <alignment horizontal="right" vertical="center"/>
    </xf>
    <xf numFmtId="0" fontId="7" fillId="3" borderId="53" xfId="2" applyFont="1" applyBorder="1" applyAlignment="1">
      <alignment horizontal="center"/>
    </xf>
    <xf numFmtId="0" fontId="7" fillId="3" borderId="67" xfId="2" applyFont="1" applyBorder="1" applyAlignment="1">
      <alignment horizontal="center"/>
    </xf>
    <xf numFmtId="0" fontId="7" fillId="3" borderId="54" xfId="2" applyFont="1" applyBorder="1" applyAlignment="1">
      <alignment horizontal="center"/>
    </xf>
    <xf numFmtId="0" fontId="7" fillId="3" borderId="55" xfId="2" applyFont="1" applyBorder="1" applyAlignment="1">
      <alignment horizontal="center"/>
    </xf>
    <xf numFmtId="0" fontId="8" fillId="3" borderId="35" xfId="2" applyFont="1" applyBorder="1" applyAlignment="1">
      <alignment horizontal="center"/>
    </xf>
    <xf numFmtId="0" fontId="8" fillId="3" borderId="36" xfId="2" applyFont="1" applyBorder="1" applyAlignment="1">
      <alignment horizontal="center"/>
    </xf>
    <xf numFmtId="0" fontId="8" fillId="3" borderId="37" xfId="2" applyFont="1" applyBorder="1" applyAlignment="1">
      <alignment horizontal="center"/>
    </xf>
    <xf numFmtId="0" fontId="6" fillId="4" borderId="70" xfId="4" applyBorder="1" applyAlignment="1">
      <alignment horizontal="left" vertical="top"/>
    </xf>
    <xf numFmtId="0" fontId="6" fillId="4" borderId="101" xfId="4" applyBorder="1" applyAlignment="1">
      <alignment horizontal="left" vertical="top"/>
    </xf>
    <xf numFmtId="0" fontId="6" fillId="4" borderId="71" xfId="4" applyBorder="1" applyAlignment="1">
      <alignment horizontal="left" vertical="top"/>
    </xf>
    <xf numFmtId="0" fontId="6" fillId="4" borderId="110" xfId="4" applyBorder="1" applyAlignment="1">
      <alignment horizontal="left" vertical="top"/>
    </xf>
    <xf numFmtId="0" fontId="6" fillId="4" borderId="72" xfId="4" applyBorder="1" applyAlignment="1">
      <alignment horizontal="left" vertical="top"/>
    </xf>
    <xf numFmtId="0" fontId="6" fillId="4" borderId="3" xfId="4" applyBorder="1" applyAlignment="1">
      <alignment horizontal="right"/>
    </xf>
    <xf numFmtId="0" fontId="6" fillId="4" borderId="125" xfId="4" applyBorder="1" applyAlignment="1">
      <alignment horizontal="right"/>
    </xf>
    <xf numFmtId="0" fontId="0" fillId="3" borderId="35" xfId="2" applyFont="1" applyBorder="1" applyAlignment="1">
      <alignment horizontal="center"/>
    </xf>
    <xf numFmtId="0" fontId="0" fillId="3" borderId="36" xfId="2" applyFont="1" applyBorder="1" applyAlignment="1">
      <alignment horizontal="center"/>
    </xf>
    <xf numFmtId="0" fontId="0" fillId="3" borderId="37" xfId="2" applyFont="1" applyBorder="1" applyAlignment="1">
      <alignment horizontal="center"/>
    </xf>
    <xf numFmtId="0" fontId="8" fillId="3" borderId="7" xfId="2" applyFont="1" applyBorder="1" applyAlignment="1">
      <alignment horizontal="center"/>
    </xf>
    <xf numFmtId="0" fontId="8" fillId="3" borderId="0" xfId="2" applyFont="1" applyBorder="1" applyAlignment="1">
      <alignment horizontal="center"/>
    </xf>
    <xf numFmtId="0" fontId="8" fillId="3" borderId="112" xfId="2" applyFont="1" applyBorder="1" applyAlignment="1">
      <alignment horizontal="center"/>
    </xf>
    <xf numFmtId="0" fontId="6" fillId="4" borderId="113" xfId="4" applyBorder="1"/>
    <xf numFmtId="0" fontId="6" fillId="4" borderId="107" xfId="4" applyBorder="1"/>
    <xf numFmtId="0" fontId="6" fillId="4" borderId="106" xfId="4" applyBorder="1"/>
    <xf numFmtId="0" fontId="8" fillId="3" borderId="99" xfId="2" applyFont="1" applyBorder="1" applyAlignment="1">
      <alignment horizontal="center"/>
    </xf>
    <xf numFmtId="0" fontId="6" fillId="4" borderId="116" xfId="4" applyBorder="1"/>
    <xf numFmtId="0" fontId="6" fillId="4" borderId="120" xfId="4" applyBorder="1"/>
    <xf numFmtId="0" fontId="6" fillId="4" borderId="117" xfId="4" applyBorder="1"/>
    <xf numFmtId="0" fontId="0" fillId="3" borderId="36" xfId="2" applyFont="1" applyBorder="1"/>
    <xf numFmtId="0" fontId="0" fillId="3" borderId="99" xfId="2" applyFont="1" applyBorder="1"/>
    <xf numFmtId="0" fontId="2" fillId="2" borderId="63" xfId="1" applyBorder="1"/>
    <xf numFmtId="0" fontId="4" fillId="3" borderId="5" xfId="2" applyFont="1" applyBorder="1"/>
    <xf numFmtId="0" fontId="4" fillId="3" borderId="6" xfId="2" applyFont="1" applyBorder="1"/>
    <xf numFmtId="0" fontId="2" fillId="2" borderId="62" xfId="1" applyBorder="1"/>
    <xf numFmtId="0" fontId="2" fillId="2" borderId="13" xfId="1" applyBorder="1"/>
    <xf numFmtId="0" fontId="9" fillId="3" borderId="5" xfId="2" applyFont="1" applyBorder="1" applyAlignment="1">
      <alignment horizontal="center" vertical="center"/>
    </xf>
    <xf numFmtId="0" fontId="9" fillId="3" borderId="11" xfId="2" applyFont="1" applyBorder="1" applyAlignment="1">
      <alignment horizontal="center" vertical="center"/>
    </xf>
    <xf numFmtId="0" fontId="9" fillId="3" borderId="6" xfId="2" applyFont="1" applyBorder="1" applyAlignment="1">
      <alignment horizontal="center" vertical="center"/>
    </xf>
    <xf numFmtId="0" fontId="9" fillId="3" borderId="9" xfId="2" applyFont="1" applyBorder="1" applyAlignment="1">
      <alignment horizontal="center" vertical="center"/>
    </xf>
    <xf numFmtId="0" fontId="9" fillId="3" borderId="12" xfId="2" applyFont="1" applyBorder="1" applyAlignment="1">
      <alignment horizontal="center" vertical="center"/>
    </xf>
    <xf numFmtId="0" fontId="9" fillId="3" borderId="10" xfId="2" applyFont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0" fillId="3" borderId="121" xfId="2" applyFont="1" applyBorder="1" applyAlignment="1">
      <alignment horizontal="center"/>
    </xf>
    <xf numFmtId="0" fontId="0" fillId="3" borderId="122" xfId="2" applyFont="1" applyBorder="1" applyAlignment="1">
      <alignment horizontal="center"/>
    </xf>
    <xf numFmtId="0" fontId="0" fillId="3" borderId="123" xfId="2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8" fillId="3" borderId="41" xfId="2" applyFont="1" applyBorder="1" applyAlignment="1">
      <alignment horizontal="right"/>
    </xf>
    <xf numFmtId="0" fontId="8" fillId="3" borderId="134" xfId="2" applyFont="1" applyBorder="1" applyAlignment="1">
      <alignment horizontal="right"/>
    </xf>
    <xf numFmtId="0" fontId="2" fillId="2" borderId="135" xfId="1" applyBorder="1"/>
    <xf numFmtId="0" fontId="2" fillId="2" borderId="136" xfId="1" applyBorder="1"/>
    <xf numFmtId="0" fontId="8" fillId="3" borderId="105" xfId="2" applyFont="1" applyBorder="1" applyAlignment="1">
      <alignment horizontal="right"/>
    </xf>
    <xf numFmtId="0" fontId="8" fillId="3" borderId="103" xfId="2" applyFont="1" applyBorder="1" applyAlignment="1">
      <alignment horizontal="right"/>
    </xf>
    <xf numFmtId="0" fontId="8" fillId="3" borderId="133" xfId="2" applyFont="1" applyBorder="1" applyAlignment="1">
      <alignment horizontal="right"/>
    </xf>
    <xf numFmtId="0" fontId="6" fillId="4" borderId="56" xfId="4" applyBorder="1" applyAlignment="1">
      <alignment horizontal="right"/>
    </xf>
    <xf numFmtId="0" fontId="6" fillId="4" borderId="64" xfId="4" applyBorder="1" applyAlignment="1">
      <alignment horizontal="right"/>
    </xf>
    <xf numFmtId="0" fontId="4" fillId="3" borderId="75" xfId="2" applyFont="1" applyBorder="1"/>
    <xf numFmtId="0" fontId="4" fillId="3" borderId="76" xfId="2" applyFont="1" applyBorder="1"/>
    <xf numFmtId="0" fontId="4" fillId="3" borderId="124" xfId="2" applyFont="1" applyBorder="1"/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4" fillId="3" borderId="58" xfId="2" applyFont="1" applyBorder="1" applyAlignment="1">
      <alignment horizontal="center" vertical="center"/>
    </xf>
    <xf numFmtId="0" fontId="4" fillId="3" borderId="66" xfId="2" applyFont="1" applyBorder="1" applyAlignment="1">
      <alignment horizontal="center" vertical="center"/>
    </xf>
    <xf numFmtId="0" fontId="4" fillId="3" borderId="59" xfId="2" applyFont="1" applyBorder="1" applyAlignment="1">
      <alignment horizontal="center" vertical="center"/>
    </xf>
    <xf numFmtId="0" fontId="0" fillId="0" borderId="11" xfId="0" applyBorder="1"/>
    <xf numFmtId="0" fontId="0" fillId="0" borderId="6" xfId="0" applyBorder="1"/>
    <xf numFmtId="0" fontId="0" fillId="0" borderId="65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3" borderId="71" xfId="2" applyFont="1" applyBorder="1"/>
    <xf numFmtId="0" fontId="0" fillId="3" borderId="72" xfId="2" applyFont="1" applyBorder="1"/>
    <xf numFmtId="0" fontId="0" fillId="0" borderId="141" xfId="0" applyBorder="1" applyAlignment="1">
      <alignment horizontal="left" vertical="top" wrapText="1"/>
    </xf>
    <xf numFmtId="0" fontId="0" fillId="0" borderId="142" xfId="0" applyBorder="1" applyAlignment="1">
      <alignment horizontal="left" vertical="top" wrapText="1"/>
    </xf>
    <xf numFmtId="0" fontId="0" fillId="0" borderId="68" xfId="0" applyBorder="1" applyAlignment="1">
      <alignment horizontal="right" vertical="top" wrapText="1"/>
    </xf>
    <xf numFmtId="0" fontId="0" fillId="0" borderId="65" xfId="0" applyBorder="1" applyAlignment="1">
      <alignment horizontal="right" vertical="top" wrapText="1"/>
    </xf>
    <xf numFmtId="0" fontId="0" fillId="0" borderId="70" xfId="0" applyBorder="1" applyAlignment="1">
      <alignment horizontal="right" vertical="top" wrapText="1"/>
    </xf>
    <xf numFmtId="0" fontId="0" fillId="0" borderId="71" xfId="0" applyBorder="1" applyAlignment="1">
      <alignment horizontal="right" vertical="top" wrapText="1"/>
    </xf>
    <xf numFmtId="0" fontId="0" fillId="0" borderId="65" xfId="0" applyBorder="1" applyAlignment="1">
      <alignment horizontal="center" vertical="top" wrapText="1"/>
    </xf>
    <xf numFmtId="0" fontId="0" fillId="0" borderId="71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0" fillId="3" borderId="70" xfId="2" applyFont="1" applyBorder="1"/>
    <xf numFmtId="0" fontId="0" fillId="0" borderId="140" xfId="0" applyBorder="1" applyAlignment="1">
      <alignment horizontal="right" vertical="top" wrapText="1"/>
    </xf>
    <xf numFmtId="0" fontId="0" fillId="0" borderId="141" xfId="0" applyBorder="1" applyAlignment="1">
      <alignment horizontal="right" vertical="top" wrapText="1"/>
    </xf>
    <xf numFmtId="0" fontId="4" fillId="0" borderId="145" xfId="0" applyFont="1" applyBorder="1" applyAlignment="1">
      <alignment horizontal="left" vertical="center"/>
    </xf>
    <xf numFmtId="0" fontId="4" fillId="0" borderId="146" xfId="0" applyFont="1" applyBorder="1" applyAlignment="1">
      <alignment horizontal="left" vertical="center"/>
    </xf>
    <xf numFmtId="0" fontId="4" fillId="0" borderId="147" xfId="0" applyFont="1" applyBorder="1" applyAlignment="1">
      <alignment horizontal="center"/>
    </xf>
    <xf numFmtId="0" fontId="4" fillId="0" borderId="148" xfId="0" applyFont="1" applyBorder="1" applyAlignment="1">
      <alignment horizontal="center"/>
    </xf>
    <xf numFmtId="0" fontId="4" fillId="0" borderId="149" xfId="0" applyFont="1" applyBorder="1" applyAlignment="1">
      <alignment horizontal="center"/>
    </xf>
    <xf numFmtId="0" fontId="0" fillId="0" borderId="65" xfId="0" applyBorder="1" applyAlignment="1">
      <alignment horizontal="left" vertical="top"/>
    </xf>
    <xf numFmtId="0" fontId="4" fillId="0" borderId="68" xfId="0" applyFont="1" applyBorder="1" applyAlignment="1">
      <alignment horizontal="left" vertical="top"/>
    </xf>
    <xf numFmtId="0" fontId="4" fillId="0" borderId="65" xfId="0" applyFont="1" applyBorder="1" applyAlignment="1">
      <alignment horizontal="left" vertical="top"/>
    </xf>
    <xf numFmtId="0" fontId="4" fillId="0" borderId="70" xfId="0" applyFont="1" applyBorder="1" applyAlignment="1">
      <alignment horizontal="left" vertical="top"/>
    </xf>
    <xf numFmtId="0" fontId="4" fillId="0" borderId="71" xfId="0" applyFont="1" applyBorder="1" applyAlignment="1">
      <alignment horizontal="left" vertical="top"/>
    </xf>
    <xf numFmtId="0" fontId="0" fillId="0" borderId="71" xfId="0" applyBorder="1" applyAlignment="1">
      <alignment horizontal="left" vertical="top"/>
    </xf>
    <xf numFmtId="0" fontId="0" fillId="0" borderId="6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3" borderId="58" xfId="2" applyFont="1" applyBorder="1" applyAlignment="1">
      <alignment horizontal="right" vertical="center"/>
    </xf>
    <xf numFmtId="0" fontId="0" fillId="3" borderId="66" xfId="2" applyFont="1" applyBorder="1" applyAlignment="1">
      <alignment horizontal="right" vertical="center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3" borderId="7" xfId="2" applyFont="1" applyBorder="1" applyAlignment="1">
      <alignment horizontal="right" vertical="top"/>
    </xf>
    <xf numFmtId="0" fontId="0" fillId="3" borderId="0" xfId="2" applyFont="1" applyBorder="1" applyAlignment="1">
      <alignment horizontal="right" vertical="top"/>
    </xf>
    <xf numFmtId="0" fontId="0" fillId="3" borderId="35" xfId="2" applyFont="1" applyBorder="1"/>
    <xf numFmtId="0" fontId="0" fillId="3" borderId="37" xfId="2" applyFont="1" applyBorder="1"/>
    <xf numFmtId="0" fontId="0" fillId="3" borderId="32" xfId="2" applyFont="1" applyBorder="1"/>
    <xf numFmtId="0" fontId="0" fillId="3" borderId="33" xfId="2" applyFont="1" applyBorder="1"/>
    <xf numFmtId="0" fontId="0" fillId="3" borderId="34" xfId="2" applyFont="1" applyBorder="1"/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" borderId="66" xfId="2" applyFont="1" applyBorder="1" applyAlignment="1">
      <alignment horizontal="center"/>
    </xf>
    <xf numFmtId="0" fontId="4" fillId="3" borderId="59" xfId="2" applyFont="1" applyBorder="1" applyAlignment="1">
      <alignment horizontal="center"/>
    </xf>
    <xf numFmtId="0" fontId="4" fillId="3" borderId="58" xfId="2" applyFont="1" applyBorder="1" applyAlignment="1">
      <alignment horizontal="center" vertical="top"/>
    </xf>
    <xf numFmtId="0" fontId="4" fillId="3" borderId="66" xfId="2" applyFont="1" applyBorder="1" applyAlignment="1">
      <alignment horizontal="center" vertical="top"/>
    </xf>
    <xf numFmtId="0" fontId="0" fillId="0" borderId="141" xfId="0" applyBorder="1" applyAlignment="1">
      <alignment horizontal="left" vertical="top"/>
    </xf>
    <xf numFmtId="0" fontId="4" fillId="0" borderId="140" xfId="0" applyFont="1" applyBorder="1" applyAlignment="1">
      <alignment horizontal="left" vertical="top"/>
    </xf>
    <xf numFmtId="0" fontId="4" fillId="0" borderId="141" xfId="0" applyFont="1" applyBorder="1" applyAlignment="1">
      <alignment horizontal="left" vertical="top"/>
    </xf>
    <xf numFmtId="0" fontId="4" fillId="3" borderId="32" xfId="2" applyFont="1" applyBorder="1" applyAlignment="1">
      <alignment horizontal="center" vertical="top"/>
    </xf>
    <xf numFmtId="0" fontId="4" fillId="3" borderId="33" xfId="2" applyFont="1" applyBorder="1" applyAlignment="1">
      <alignment horizontal="center" vertical="top"/>
    </xf>
    <xf numFmtId="0" fontId="0" fillId="0" borderId="69" xfId="0" applyBorder="1" applyAlignment="1">
      <alignment horizontal="left" vertical="top"/>
    </xf>
    <xf numFmtId="0" fontId="0" fillId="0" borderId="109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65" xfId="0" applyBorder="1" applyAlignment="1">
      <alignment horizontal="center" vertical="top"/>
    </xf>
    <xf numFmtId="0" fontId="0" fillId="0" borderId="72" xfId="0" applyBorder="1" applyAlignment="1">
      <alignment horizontal="left" vertical="top"/>
    </xf>
    <xf numFmtId="0" fontId="0" fillId="0" borderId="151" xfId="0" applyBorder="1" applyAlignment="1">
      <alignment horizontal="left" vertical="top"/>
    </xf>
    <xf numFmtId="0" fontId="0" fillId="0" borderId="152" xfId="0" applyBorder="1" applyAlignment="1">
      <alignment horizontal="left" vertical="top"/>
    </xf>
    <xf numFmtId="0" fontId="0" fillId="0" borderId="153" xfId="0" applyBorder="1" applyAlignment="1">
      <alignment horizontal="left" vertical="top"/>
    </xf>
    <xf numFmtId="0" fontId="4" fillId="3" borderId="32" xfId="2" applyFont="1" applyBorder="1" applyAlignment="1">
      <alignment horizontal="left" vertical="top"/>
    </xf>
    <xf numFmtId="0" fontId="4" fillId="3" borderId="33" xfId="2" applyFont="1" applyBorder="1" applyAlignment="1">
      <alignment horizontal="left" vertical="top"/>
    </xf>
    <xf numFmtId="0" fontId="4" fillId="3" borderId="34" xfId="2" applyFont="1" applyBorder="1" applyAlignment="1">
      <alignment horizontal="left" vertical="top"/>
    </xf>
    <xf numFmtId="0" fontId="4" fillId="0" borderId="145" xfId="0" applyFont="1" applyBorder="1" applyAlignment="1">
      <alignment horizontal="left" vertical="top"/>
    </xf>
    <xf numFmtId="0" fontId="4" fillId="0" borderId="146" xfId="0" applyFont="1" applyBorder="1" applyAlignment="1">
      <alignment horizontal="left" vertical="top"/>
    </xf>
    <xf numFmtId="0" fontId="4" fillId="0" borderId="147" xfId="0" applyFont="1" applyBorder="1" applyAlignment="1">
      <alignment horizontal="left" vertical="top"/>
    </xf>
    <xf numFmtId="0" fontId="4" fillId="0" borderId="148" xfId="0" applyFont="1" applyBorder="1" applyAlignment="1">
      <alignment horizontal="left" vertical="top"/>
    </xf>
    <xf numFmtId="0" fontId="4" fillId="0" borderId="149" xfId="0" applyFont="1" applyBorder="1" applyAlignment="1">
      <alignment horizontal="left" vertical="top"/>
    </xf>
    <xf numFmtId="0" fontId="0" fillId="0" borderId="142" xfId="0" applyBorder="1" applyAlignment="1">
      <alignment horizontal="left" vertical="top"/>
    </xf>
    <xf numFmtId="0" fontId="0" fillId="0" borderId="82" xfId="0" applyBorder="1" applyAlignment="1">
      <alignment horizontal="left" vertical="top"/>
    </xf>
    <xf numFmtId="0" fontId="0" fillId="0" borderId="83" xfId="0" applyBorder="1" applyAlignment="1">
      <alignment horizontal="left" vertical="top"/>
    </xf>
    <xf numFmtId="0" fontId="0" fillId="0" borderId="71" xfId="0" applyBorder="1" applyAlignment="1">
      <alignment horizontal="center" vertical="top"/>
    </xf>
    <xf numFmtId="0" fontId="0" fillId="0" borderId="71" xfId="0" applyBorder="1"/>
    <xf numFmtId="0" fontId="0" fillId="0" borderId="72" xfId="0" applyBorder="1"/>
    <xf numFmtId="0" fontId="4" fillId="0" borderId="140" xfId="0" applyFont="1" applyBorder="1"/>
    <xf numFmtId="0" fontId="4" fillId="0" borderId="141" xfId="0" applyFont="1" applyBorder="1"/>
    <xf numFmtId="0" fontId="4" fillId="0" borderId="70" xfId="0" applyFont="1" applyBorder="1"/>
    <xf numFmtId="0" fontId="4" fillId="0" borderId="71" xfId="0" applyFont="1" applyBorder="1"/>
    <xf numFmtId="0" fontId="0" fillId="0" borderId="109" xfId="0" applyBorder="1"/>
    <xf numFmtId="0" fontId="0" fillId="0" borderId="39" xfId="0" applyBorder="1"/>
    <xf numFmtId="0" fontId="0" fillId="0" borderId="40" xfId="0" applyBorder="1"/>
    <xf numFmtId="0" fontId="0" fillId="3" borderId="143" xfId="2" applyFont="1" applyBorder="1"/>
    <xf numFmtId="0" fontId="0" fillId="3" borderId="144" xfId="2" applyFont="1" applyBorder="1"/>
    <xf numFmtId="0" fontId="0" fillId="0" borderId="141" xfId="0" applyBorder="1"/>
    <xf numFmtId="0" fontId="0" fillId="0" borderId="142" xfId="0" applyBorder="1"/>
    <xf numFmtId="0" fontId="0" fillId="0" borderId="82" xfId="0" applyBorder="1" applyAlignment="1">
      <alignment horizontal="center" vertical="top"/>
    </xf>
    <xf numFmtId="0" fontId="0" fillId="0" borderId="141" xfId="0" applyBorder="1" applyAlignment="1">
      <alignment horizontal="center" vertical="top"/>
    </xf>
    <xf numFmtId="0" fontId="0" fillId="0" borderId="84" xfId="0" applyBorder="1" applyAlignment="1">
      <alignment horizontal="left" vertical="top"/>
    </xf>
    <xf numFmtId="0" fontId="0" fillId="0" borderId="83" xfId="0" applyBorder="1" applyAlignment="1">
      <alignment horizontal="center" vertical="top"/>
    </xf>
    <xf numFmtId="0" fontId="0" fillId="0" borderId="84" xfId="0" applyBorder="1" applyAlignment="1">
      <alignment horizontal="center" vertical="top"/>
    </xf>
    <xf numFmtId="0" fontId="0" fillId="0" borderId="7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9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0" fillId="0" borderId="87" xfId="0" applyBorder="1"/>
    <xf numFmtId="0" fontId="0" fillId="3" borderId="33" xfId="2" applyFont="1" applyBorder="1" applyAlignment="1">
      <alignment horizontal="center" vertical="center"/>
    </xf>
    <xf numFmtId="0" fontId="4" fillId="3" borderId="35" xfId="2" applyFont="1" applyBorder="1" applyAlignment="1"/>
    <xf numFmtId="0" fontId="4" fillId="3" borderId="36" xfId="2" applyFont="1" applyBorder="1" applyAlignment="1"/>
    <xf numFmtId="0" fontId="4" fillId="3" borderId="37" xfId="2" applyFont="1" applyBorder="1" applyAlignment="1"/>
    <xf numFmtId="0" fontId="0" fillId="0" borderId="49" xfId="0" applyBorder="1" applyAlignment="1">
      <alignment horizontal="center" vertical="center"/>
    </xf>
    <xf numFmtId="0" fontId="0" fillId="0" borderId="7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94" xfId="0" applyFill="1" applyBorder="1" applyAlignment="1">
      <alignment horizontal="right"/>
    </xf>
    <xf numFmtId="0" fontId="0" fillId="0" borderId="7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0" borderId="94" xfId="0" applyFill="1" applyBorder="1" applyAlignment="1">
      <alignment horizontal="right" vertical="top"/>
    </xf>
    <xf numFmtId="0" fontId="0" fillId="0" borderId="9" xfId="0" applyFill="1" applyBorder="1" applyAlignment="1">
      <alignment horizontal="right" vertical="top"/>
    </xf>
    <xf numFmtId="0" fontId="0" fillId="0" borderId="12" xfId="0" applyFill="1" applyBorder="1" applyAlignment="1">
      <alignment horizontal="right" vertical="top"/>
    </xf>
    <xf numFmtId="0" fontId="0" fillId="0" borderId="95" xfId="0" applyFill="1" applyBorder="1" applyAlignment="1">
      <alignment horizontal="right" vertical="top"/>
    </xf>
    <xf numFmtId="0" fontId="0" fillId="0" borderId="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4" fillId="3" borderId="32" xfId="2" applyFont="1" applyBorder="1" applyAlignment="1">
      <alignment horizontal="left" vertical="center"/>
    </xf>
    <xf numFmtId="0" fontId="4" fillId="3" borderId="33" xfId="2" applyFont="1" applyBorder="1" applyAlignment="1">
      <alignment horizontal="left" vertical="center"/>
    </xf>
    <xf numFmtId="0" fontId="4" fillId="3" borderId="34" xfId="2" applyFont="1" applyBorder="1" applyAlignment="1">
      <alignment horizontal="left" vertical="center"/>
    </xf>
    <xf numFmtId="0" fontId="0" fillId="0" borderId="77" xfId="0" applyFill="1" applyBorder="1" applyAlignment="1">
      <alignment horizontal="right"/>
    </xf>
    <xf numFmtId="0" fontId="0" fillId="0" borderId="49" xfId="0" applyFill="1" applyBorder="1" applyAlignment="1">
      <alignment horizontal="right"/>
    </xf>
    <xf numFmtId="0" fontId="0" fillId="0" borderId="93" xfId="0" applyFill="1" applyBorder="1" applyAlignment="1">
      <alignment horizontal="right"/>
    </xf>
    <xf numFmtId="0" fontId="0" fillId="0" borderId="7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center" vertical="top"/>
    </xf>
    <xf numFmtId="0" fontId="0" fillId="0" borderId="9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/>
    <xf numFmtId="0" fontId="0" fillId="0" borderId="12" xfId="0" applyBorder="1" applyAlignment="1"/>
    <xf numFmtId="0" fontId="0" fillId="0" borderId="12" xfId="0" applyBorder="1" applyAlignment="1">
      <alignment horizontal="center" vertical="top"/>
    </xf>
    <xf numFmtId="0" fontId="0" fillId="0" borderId="95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4" fillId="3" borderId="53" xfId="2" applyFont="1" applyBorder="1"/>
    <xf numFmtId="0" fontId="4" fillId="3" borderId="54" xfId="2" applyFont="1" applyBorder="1"/>
    <xf numFmtId="0" fontId="4" fillId="3" borderId="55" xfId="2" applyFont="1" applyBorder="1"/>
    <xf numFmtId="0" fontId="0" fillId="3" borderId="98" xfId="2" applyFont="1" applyBorder="1"/>
    <xf numFmtId="0" fontId="0" fillId="0" borderId="77" xfId="0" applyBorder="1" applyAlignment="1"/>
    <xf numFmtId="0" fontId="0" fillId="0" borderId="49" xfId="0" applyBorder="1" applyAlignment="1"/>
    <xf numFmtId="0" fontId="0" fillId="0" borderId="77" xfId="0" applyBorder="1" applyAlignment="1">
      <alignment horizontal="center"/>
    </xf>
    <xf numFmtId="0" fontId="0" fillId="0" borderId="8" xfId="0" applyBorder="1" applyAlignment="1"/>
    <xf numFmtId="0" fontId="0" fillId="3" borderId="154" xfId="2" applyFont="1" applyBorder="1"/>
    <xf numFmtId="0" fontId="0" fillId="3" borderId="155" xfId="2" applyFont="1" applyBorder="1"/>
    <xf numFmtId="0" fontId="0" fillId="3" borderId="156" xfId="2" applyFont="1" applyBorder="1"/>
    <xf numFmtId="0" fontId="0" fillId="0" borderId="140" xfId="0" applyBorder="1"/>
    <xf numFmtId="0" fontId="0" fillId="0" borderId="68" xfId="0" applyBorder="1"/>
    <xf numFmtId="0" fontId="0" fillId="0" borderId="65" xfId="0" applyBorder="1"/>
    <xf numFmtId="0" fontId="0" fillId="0" borderId="68" xfId="0" applyBorder="1" applyAlignment="1">
      <alignment horizontal="left" vertical="top"/>
    </xf>
    <xf numFmtId="0" fontId="0" fillId="0" borderId="70" xfId="0" applyBorder="1" applyAlignment="1">
      <alignment horizontal="left" vertical="top"/>
    </xf>
    <xf numFmtId="0" fontId="0" fillId="0" borderId="69" xfId="0" applyBorder="1"/>
    <xf numFmtId="0" fontId="0" fillId="3" borderId="158" xfId="2" applyFont="1" applyBorder="1"/>
    <xf numFmtId="0" fontId="0" fillId="3" borderId="159" xfId="2" applyFont="1" applyBorder="1"/>
    <xf numFmtId="0" fontId="0" fillId="0" borderId="65" xfId="0" applyBorder="1" applyAlignment="1">
      <alignment horizontal="right" vertical="top"/>
    </xf>
    <xf numFmtId="0" fontId="0" fillId="0" borderId="71" xfId="0" applyBorder="1" applyAlignment="1">
      <alignment horizontal="right" vertical="top"/>
    </xf>
    <xf numFmtId="0" fontId="4" fillId="3" borderId="168" xfId="2" applyFont="1" applyBorder="1"/>
    <xf numFmtId="0" fontId="4" fillId="3" borderId="169" xfId="2" applyFont="1" applyBorder="1"/>
    <xf numFmtId="0" fontId="0" fillId="0" borderId="140" xfId="0" applyFont="1" applyBorder="1"/>
    <xf numFmtId="0" fontId="0" fillId="0" borderId="141" xfId="0" applyFont="1" applyBorder="1"/>
    <xf numFmtId="0" fontId="0" fillId="0" borderId="68" xfId="0" applyFont="1" applyBorder="1"/>
    <xf numFmtId="0" fontId="0" fillId="0" borderId="65" xfId="0" applyFont="1" applyBorder="1"/>
    <xf numFmtId="0" fontId="0" fillId="0" borderId="70" xfId="0" applyFont="1" applyBorder="1"/>
    <xf numFmtId="0" fontId="0" fillId="0" borderId="71" xfId="0" applyFont="1" applyBorder="1"/>
    <xf numFmtId="0" fontId="4" fillId="3" borderId="162" xfId="2" applyFont="1" applyBorder="1" applyAlignment="1">
      <alignment horizontal="center" vertical="center"/>
    </xf>
    <xf numFmtId="0" fontId="4" fillId="3" borderId="163" xfId="2" applyFont="1" applyBorder="1" applyAlignment="1">
      <alignment horizontal="center" vertical="center"/>
    </xf>
    <xf numFmtId="0" fontId="4" fillId="3" borderId="164" xfId="2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4" fillId="3" borderId="169" xfId="2" applyFont="1" applyBorder="1" applyAlignment="1">
      <alignment horizontal="center"/>
    </xf>
    <xf numFmtId="0" fontId="4" fillId="3" borderId="145" xfId="2" applyFont="1" applyBorder="1"/>
    <xf numFmtId="0" fontId="4" fillId="3" borderId="146" xfId="2" applyFont="1" applyBorder="1"/>
    <xf numFmtId="0" fontId="0" fillId="0" borderId="140" xfId="0" applyBorder="1" applyAlignment="1">
      <alignment horizontal="left" vertical="center"/>
    </xf>
    <xf numFmtId="0" fontId="0" fillId="0" borderId="141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5" fillId="3" borderId="9" xfId="2" applyFont="1" applyBorder="1" applyAlignment="1">
      <alignment horizontal="center" vertical="center"/>
    </xf>
    <xf numFmtId="0" fontId="5" fillId="3" borderId="12" xfId="2" applyFont="1" applyBorder="1" applyAlignment="1">
      <alignment horizontal="center" vertical="center"/>
    </xf>
    <xf numFmtId="0" fontId="5" fillId="3" borderId="10" xfId="2" applyFont="1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4" fillId="3" borderId="165" xfId="2" applyFont="1" applyBorder="1" applyAlignment="1">
      <alignment horizontal="center" vertical="center"/>
    </xf>
    <xf numFmtId="0" fontId="4" fillId="3" borderId="166" xfId="2" applyFont="1" applyBorder="1" applyAlignment="1">
      <alignment horizontal="center" vertical="center"/>
    </xf>
    <xf numFmtId="0" fontId="0" fillId="0" borderId="140" xfId="0" applyBorder="1" applyAlignment="1"/>
    <xf numFmtId="0" fontId="0" fillId="0" borderId="141" xfId="0" applyBorder="1" applyAlignment="1"/>
    <xf numFmtId="0" fontId="0" fillId="0" borderId="68" xfId="0" applyBorder="1" applyAlignment="1"/>
    <xf numFmtId="0" fontId="0" fillId="0" borderId="65" xfId="0" applyBorder="1" applyAlignment="1"/>
    <xf numFmtId="0" fontId="0" fillId="0" borderId="69" xfId="0" applyBorder="1" applyAlignment="1">
      <alignment horizontal="center" vertical="top"/>
    </xf>
    <xf numFmtId="0" fontId="0" fillId="0" borderId="72" xfId="0" applyBorder="1" applyAlignment="1">
      <alignment horizontal="center" vertical="top"/>
    </xf>
    <xf numFmtId="14" fontId="0" fillId="0" borderId="65" xfId="0" applyNumberFormat="1" applyBorder="1" applyAlignment="1">
      <alignment horizontal="center" vertical="center"/>
    </xf>
    <xf numFmtId="0" fontId="0" fillId="0" borderId="68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49" fontId="0" fillId="0" borderId="65" xfId="0" applyNumberFormat="1" applyBorder="1" applyAlignment="1">
      <alignment horizontal="center" vertical="center"/>
    </xf>
    <xf numFmtId="0" fontId="10" fillId="3" borderId="137" xfId="2" applyFont="1" applyBorder="1" applyAlignment="1">
      <alignment horizontal="center"/>
    </xf>
    <xf numFmtId="0" fontId="10" fillId="3" borderId="138" xfId="2" applyFont="1" applyBorder="1" applyAlignment="1">
      <alignment horizontal="center"/>
    </xf>
    <xf numFmtId="0" fontId="10" fillId="3" borderId="160" xfId="2" applyFont="1" applyBorder="1" applyAlignment="1">
      <alignment horizontal="center"/>
    </xf>
    <xf numFmtId="0" fontId="10" fillId="3" borderId="143" xfId="2" applyFont="1" applyBorder="1" applyAlignment="1">
      <alignment horizontal="center"/>
    </xf>
    <xf numFmtId="0" fontId="10" fillId="3" borderId="144" xfId="2" applyFont="1" applyBorder="1" applyAlignment="1">
      <alignment horizontal="center"/>
    </xf>
    <xf numFmtId="0" fontId="10" fillId="3" borderId="171" xfId="2" applyFont="1" applyBorder="1" applyAlignment="1">
      <alignment horizontal="center"/>
    </xf>
    <xf numFmtId="49" fontId="0" fillId="0" borderId="71" xfId="0" applyNumberFormat="1" applyBorder="1" applyAlignment="1">
      <alignment horizontal="center" vertical="center"/>
    </xf>
    <xf numFmtId="49" fontId="4" fillId="3" borderId="166" xfId="2" applyNumberFormat="1" applyFont="1" applyBorder="1" applyAlignment="1">
      <alignment horizontal="center"/>
    </xf>
    <xf numFmtId="49" fontId="0" fillId="0" borderId="68" xfId="0" applyNumberFormat="1" applyBorder="1" applyAlignment="1">
      <alignment horizontal="left" vertical="top"/>
    </xf>
    <xf numFmtId="49" fontId="0" fillId="0" borderId="65" xfId="0" applyNumberForma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49" fontId="0" fillId="0" borderId="65" xfId="0" applyNumberFormat="1" applyBorder="1" applyAlignment="1">
      <alignment horizontal="center" vertical="top"/>
    </xf>
    <xf numFmtId="49" fontId="0" fillId="0" borderId="68" xfId="0" applyNumberFormat="1" applyBorder="1"/>
    <xf numFmtId="49" fontId="0" fillId="0" borderId="65" xfId="0" applyNumberFormat="1" applyBorder="1"/>
    <xf numFmtId="49" fontId="0" fillId="0" borderId="151" xfId="0" applyNumberFormat="1" applyBorder="1" applyAlignment="1">
      <alignment horizontal="center" vertical="top"/>
    </xf>
    <xf numFmtId="49" fontId="0" fillId="0" borderId="172" xfId="0" applyNumberFormat="1" applyBorder="1" applyAlignment="1">
      <alignment horizontal="center" vertical="top"/>
    </xf>
    <xf numFmtId="0" fontId="0" fillId="0" borderId="69" xfId="0" applyNumberFormat="1" applyBorder="1" applyAlignment="1">
      <alignment horizontal="center" vertical="top"/>
    </xf>
    <xf numFmtId="49" fontId="0" fillId="0" borderId="69" xfId="0" applyNumberFormat="1" applyBorder="1" applyAlignment="1">
      <alignment horizontal="center" vertical="top"/>
    </xf>
    <xf numFmtId="49" fontId="0" fillId="0" borderId="96" xfId="0" applyNumberFormat="1" applyBorder="1" applyAlignment="1">
      <alignment horizontal="center" vertical="top"/>
    </xf>
    <xf numFmtId="49" fontId="0" fillId="0" borderId="93" xfId="0" applyNumberFormat="1" applyBorder="1" applyAlignment="1">
      <alignment horizontal="center" vertical="top"/>
    </xf>
    <xf numFmtId="49" fontId="0" fillId="0" borderId="173" xfId="0" applyNumberFormat="1" applyBorder="1" applyAlignment="1">
      <alignment horizontal="center" vertical="top"/>
    </xf>
    <xf numFmtId="49" fontId="0" fillId="0" borderId="150" xfId="0" applyNumberFormat="1" applyBorder="1" applyAlignment="1">
      <alignment horizontal="center" vertical="top"/>
    </xf>
    <xf numFmtId="49" fontId="0" fillId="0" borderId="65" xfId="0" applyNumberFormat="1" applyBorder="1" applyAlignment="1">
      <alignment horizontal="center"/>
    </xf>
    <xf numFmtId="49" fontId="0" fillId="0" borderId="109" xfId="0" applyNumberFormat="1" applyBorder="1" applyAlignment="1">
      <alignment horizontal="center" vertical="top"/>
    </xf>
    <xf numFmtId="49" fontId="0" fillId="0" borderId="100" xfId="0" applyNumberFormat="1" applyBorder="1" applyAlignment="1">
      <alignment horizontal="center" vertical="top"/>
    </xf>
    <xf numFmtId="49" fontId="4" fillId="3" borderId="165" xfId="2" applyNumberFormat="1" applyFont="1" applyBorder="1" applyAlignment="1">
      <alignment horizontal="left" vertical="top"/>
    </xf>
    <xf numFmtId="49" fontId="4" fillId="3" borderId="166" xfId="2" applyNumberFormat="1" applyFont="1" applyBorder="1" applyAlignment="1">
      <alignment horizontal="left" vertical="top"/>
    </xf>
    <xf numFmtId="49" fontId="0" fillId="0" borderId="71" xfId="0" applyNumberFormat="1" applyBorder="1" applyAlignment="1">
      <alignment horizontal="center"/>
    </xf>
    <xf numFmtId="49" fontId="0" fillId="0" borderId="141" xfId="0" applyNumberFormat="1" applyBorder="1" applyAlignment="1">
      <alignment horizontal="center"/>
    </xf>
    <xf numFmtId="49" fontId="0" fillId="0" borderId="140" xfId="0" applyNumberFormat="1" applyBorder="1" applyAlignment="1">
      <alignment horizontal="left" vertical="top"/>
    </xf>
    <xf numFmtId="49" fontId="0" fillId="0" borderId="141" xfId="0" applyNumberFormat="1" applyBorder="1" applyAlignment="1">
      <alignment horizontal="left" vertical="top"/>
    </xf>
    <xf numFmtId="49" fontId="0" fillId="0" borderId="110" xfId="0" applyNumberFormat="1" applyBorder="1" applyAlignment="1">
      <alignment horizontal="center" vertical="top"/>
    </xf>
    <xf numFmtId="49" fontId="0" fillId="0" borderId="101" xfId="0" applyNumberFormat="1" applyBorder="1" applyAlignment="1">
      <alignment horizontal="center" vertical="top"/>
    </xf>
    <xf numFmtId="49" fontId="0" fillId="0" borderId="71" xfId="0" applyNumberFormat="1" applyBorder="1" applyAlignment="1">
      <alignment horizontal="center" vertical="top"/>
    </xf>
    <xf numFmtId="49" fontId="4" fillId="3" borderId="166" xfId="2" applyNumberFormat="1" applyFont="1" applyBorder="1"/>
    <xf numFmtId="49" fontId="0" fillId="0" borderId="141" xfId="0" applyNumberFormat="1" applyBorder="1" applyAlignment="1">
      <alignment horizontal="center" vertical="top"/>
    </xf>
    <xf numFmtId="49" fontId="0" fillId="0" borderId="70" xfId="0" applyNumberFormat="1" applyBorder="1"/>
    <xf numFmtId="49" fontId="0" fillId="0" borderId="71" xfId="0" applyNumberFormat="1" applyBorder="1"/>
    <xf numFmtId="49" fontId="4" fillId="3" borderId="165" xfId="2" applyNumberFormat="1" applyFont="1" applyBorder="1" applyAlignment="1">
      <alignment horizontal="center"/>
    </xf>
    <xf numFmtId="49" fontId="0" fillId="0" borderId="140" xfId="0" applyNumberFormat="1" applyBorder="1"/>
    <xf numFmtId="49" fontId="0" fillId="0" borderId="141" xfId="0" applyNumberFormat="1" applyBorder="1"/>
    <xf numFmtId="49" fontId="0" fillId="0" borderId="70" xfId="0" applyNumberFormat="1" applyBorder="1" applyAlignment="1">
      <alignment horizontal="left" vertical="top"/>
    </xf>
    <xf numFmtId="49" fontId="0" fillId="0" borderId="71" xfId="0" applyNumberFormat="1" applyBorder="1" applyAlignment="1">
      <alignment horizontal="left" vertical="top"/>
    </xf>
    <xf numFmtId="49" fontId="0" fillId="0" borderId="141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4" fillId="3" borderId="162" xfId="2" applyNumberFormat="1" applyFont="1" applyBorder="1" applyAlignment="1">
      <alignment horizontal="left" vertical="top" wrapText="1"/>
    </xf>
    <xf numFmtId="49" fontId="4" fillId="3" borderId="163" xfId="2" applyNumberFormat="1" applyFont="1" applyBorder="1" applyAlignment="1">
      <alignment horizontal="left" vertical="top" wrapText="1"/>
    </xf>
    <xf numFmtId="49" fontId="4" fillId="3" borderId="145" xfId="2" applyNumberFormat="1" applyFont="1" applyBorder="1" applyAlignment="1">
      <alignment horizontal="left" vertical="top" wrapText="1"/>
    </xf>
    <xf numFmtId="49" fontId="4" fillId="3" borderId="146" xfId="2" applyNumberFormat="1" applyFont="1" applyBorder="1" applyAlignment="1">
      <alignment horizontal="left" vertical="top" wrapText="1"/>
    </xf>
    <xf numFmtId="49" fontId="0" fillId="0" borderId="68" xfId="0" applyNumberFormat="1" applyBorder="1" applyAlignment="1">
      <alignment horizontal="left" vertical="top" wrapText="1"/>
    </xf>
    <xf numFmtId="49" fontId="0" fillId="0" borderId="65" xfId="0" applyNumberFormat="1" applyBorder="1" applyAlignment="1">
      <alignment horizontal="left" vertical="top" wrapText="1"/>
    </xf>
    <xf numFmtId="49" fontId="4" fillId="3" borderId="164" xfId="2" applyNumberFormat="1" applyFont="1" applyBorder="1" applyAlignment="1">
      <alignment horizontal="center" vertical="center"/>
    </xf>
    <xf numFmtId="49" fontId="4" fillId="3" borderId="161" xfId="2" applyNumberFormat="1" applyFont="1" applyBorder="1" applyAlignment="1">
      <alignment horizontal="center" vertical="center"/>
    </xf>
    <xf numFmtId="49" fontId="4" fillId="3" borderId="163" xfId="2" applyNumberFormat="1" applyFont="1" applyBorder="1" applyAlignment="1">
      <alignment horizontal="center" vertical="center"/>
    </xf>
    <xf numFmtId="49" fontId="4" fillId="3" borderId="146" xfId="2" applyNumberFormat="1" applyFont="1" applyBorder="1" applyAlignment="1">
      <alignment horizontal="center" vertical="center"/>
    </xf>
    <xf numFmtId="0" fontId="0" fillId="0" borderId="69" xfId="0" applyNumberFormat="1" applyBorder="1" applyAlignment="1">
      <alignment horizontal="center" vertical="center"/>
    </xf>
    <xf numFmtId="0" fontId="4" fillId="3" borderId="165" xfId="2" applyFont="1" applyBorder="1" applyAlignment="1">
      <alignment horizontal="center"/>
    </xf>
    <xf numFmtId="0" fontId="4" fillId="3" borderId="166" xfId="2" applyFont="1" applyBorder="1" applyAlignment="1">
      <alignment horizontal="center"/>
    </xf>
    <xf numFmtId="0" fontId="0" fillId="0" borderId="65" xfId="0" applyBorder="1" applyAlignment="1">
      <alignment horizontal="center" vertical="center" wrapText="1"/>
    </xf>
    <xf numFmtId="0" fontId="4" fillId="3" borderId="162" xfId="2" applyFont="1" applyBorder="1"/>
    <xf numFmtId="0" fontId="4" fillId="3" borderId="163" xfId="2" applyFont="1" applyBorder="1"/>
    <xf numFmtId="49" fontId="0" fillId="0" borderId="68" xfId="0" applyNumberFormat="1" applyBorder="1" applyAlignment="1">
      <alignment horizontal="left" wrapText="1"/>
    </xf>
    <xf numFmtId="49" fontId="0" fillId="0" borderId="65" xfId="0" applyNumberFormat="1" applyBorder="1" applyAlignment="1">
      <alignment horizontal="left" wrapText="1"/>
    </xf>
    <xf numFmtId="49" fontId="0" fillId="0" borderId="70" xfId="0" applyNumberFormat="1" applyBorder="1" applyAlignment="1">
      <alignment horizontal="left" wrapText="1"/>
    </xf>
    <xf numFmtId="49" fontId="0" fillId="0" borderId="71" xfId="0" applyNumberFormat="1" applyBorder="1" applyAlignment="1">
      <alignment horizontal="left" wrapText="1"/>
    </xf>
    <xf numFmtId="0" fontId="4" fillId="3" borderId="174" xfId="2" applyFont="1" applyBorder="1"/>
    <xf numFmtId="0" fontId="4" fillId="3" borderId="175" xfId="2" applyFont="1" applyBorder="1"/>
    <xf numFmtId="0" fontId="0" fillId="0" borderId="11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11" fillId="3" borderId="5" xfId="2" applyFont="1" applyBorder="1" applyAlignment="1">
      <alignment horizontal="center"/>
    </xf>
    <xf numFmtId="0" fontId="11" fillId="3" borderId="11" xfId="2" applyFont="1" applyBorder="1" applyAlignment="1">
      <alignment horizontal="center"/>
    </xf>
    <xf numFmtId="0" fontId="11" fillId="3" borderId="6" xfId="2" applyFont="1" applyBorder="1" applyAlignment="1">
      <alignment horizontal="center"/>
    </xf>
    <xf numFmtId="0" fontId="11" fillId="3" borderId="9" xfId="2" applyFont="1" applyBorder="1" applyAlignment="1">
      <alignment horizontal="center"/>
    </xf>
    <xf numFmtId="0" fontId="11" fillId="3" borderId="12" xfId="2" applyFont="1" applyBorder="1" applyAlignment="1">
      <alignment horizontal="center"/>
    </xf>
    <xf numFmtId="0" fontId="11" fillId="3" borderId="10" xfId="2" applyFont="1" applyBorder="1" applyAlignment="1">
      <alignment horizontal="center"/>
    </xf>
    <xf numFmtId="0" fontId="0" fillId="0" borderId="70" xfId="0" applyBorder="1"/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3" borderId="147" xfId="2" applyFont="1" applyBorder="1" applyAlignment="1">
      <alignment horizontal="center"/>
    </xf>
    <xf numFmtId="0" fontId="4" fillId="3" borderId="176" xfId="2" applyFont="1" applyBorder="1" applyAlignment="1">
      <alignment horizontal="center"/>
    </xf>
    <xf numFmtId="0" fontId="4" fillId="3" borderId="162" xfId="2" applyFont="1" applyBorder="1" applyAlignment="1">
      <alignment horizontal="center"/>
    </xf>
    <xf numFmtId="0" fontId="4" fillId="3" borderId="163" xfId="2" applyFont="1" applyBorder="1" applyAlignment="1">
      <alignment horizontal="center"/>
    </xf>
    <xf numFmtId="0" fontId="4" fillId="3" borderId="164" xfId="2" applyFont="1" applyBorder="1" applyAlignment="1">
      <alignment horizontal="center"/>
    </xf>
    <xf numFmtId="0" fontId="0" fillId="0" borderId="0" xfId="0" applyFill="1" applyBorder="1"/>
    <xf numFmtId="0" fontId="2" fillId="2" borderId="3" xfId="1"/>
    <xf numFmtId="0" fontId="2" fillId="2" borderId="3" xfId="1" applyAlignment="1"/>
    <xf numFmtId="0" fontId="2" fillId="2" borderId="114" xfId="1" applyBorder="1"/>
    <xf numFmtId="0" fontId="2" fillId="2" borderId="178" xfId="1" applyBorder="1"/>
    <xf numFmtId="0" fontId="2" fillId="2" borderId="113" xfId="1" applyBorder="1"/>
    <xf numFmtId="0" fontId="2" fillId="2" borderId="179" xfId="1" applyBorder="1"/>
    <xf numFmtId="0" fontId="2" fillId="2" borderId="180" xfId="1" applyBorder="1"/>
    <xf numFmtId="0" fontId="2" fillId="2" borderId="64" xfId="1" applyBorder="1"/>
    <xf numFmtId="0" fontId="4" fillId="3" borderId="53" xfId="2" applyFont="1" applyBorder="1" applyAlignment="1">
      <alignment horizontal="right"/>
    </xf>
    <xf numFmtId="0" fontId="4" fillId="3" borderId="54" xfId="2" applyFont="1" applyBorder="1" applyAlignment="1">
      <alignment horizontal="right"/>
    </xf>
  </cellXfs>
  <cellStyles count="5">
    <cellStyle name="Calculation" xfId="1" builtinId="22"/>
    <cellStyle name="Explanatory Text" xfId="3" builtinId="53"/>
    <cellStyle name="Input" xfId="4" builtinId="20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471564</xdr:colOff>
      <xdr:row>26</xdr:row>
      <xdr:rowOff>60679</xdr:rowOff>
    </xdr:from>
    <xdr:to>
      <xdr:col>17</xdr:col>
      <xdr:colOff>547145</xdr:colOff>
      <xdr:row>47</xdr:row>
      <xdr:rowOff>63281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/>
      </xdr:blipFill>
      <xdr:spPr>
        <a:xfrm>
          <a:off x="6349850" y="5204179"/>
          <a:ext cx="5300724" cy="4114360"/>
        </a:xfrm>
        <a:prstGeom prst="rect">
          <a:avLst/>
        </a:prstGeom>
      </xdr:spPr>
    </xdr:pic>
    <xdr:clientData/>
  </xdr:twoCellAnchor>
  <xdr:twoCellAnchor editAs="oneCell">
    <xdr:from>
      <xdr:col>18</xdr:col>
      <xdr:colOff>593147</xdr:colOff>
      <xdr:row>0</xdr:row>
      <xdr:rowOff>0</xdr:rowOff>
    </xdr:from>
    <xdr:to>
      <xdr:col>26</xdr:col>
      <xdr:colOff>37430</xdr:colOff>
      <xdr:row>25</xdr:row>
      <xdr:rowOff>185545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49718" y="0"/>
          <a:ext cx="4669426" cy="5077836"/>
        </a:xfrm>
        <a:prstGeom prst="rect">
          <a:avLst/>
        </a:prstGeom>
      </xdr:spPr>
    </xdr:pic>
    <xdr:clientData/>
  </xdr:twoCellAnchor>
  <xdr:twoCellAnchor editAs="oneCell">
    <xdr:from>
      <xdr:col>19</xdr:col>
      <xdr:colOff>70511</xdr:colOff>
      <xdr:row>41</xdr:row>
      <xdr:rowOff>50718</xdr:rowOff>
    </xdr:from>
    <xdr:to>
      <xdr:col>25</xdr:col>
      <xdr:colOff>475498</xdr:colOff>
      <xdr:row>48</xdr:row>
      <xdr:rowOff>174034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80225" y="8146968"/>
          <a:ext cx="4323844" cy="1495236"/>
        </a:xfrm>
        <a:prstGeom prst="rect">
          <a:avLst/>
        </a:prstGeom>
      </xdr:spPr>
    </xdr:pic>
    <xdr:clientData/>
  </xdr:twoCellAnchor>
  <xdr:twoCellAnchor editAs="oneCell">
    <xdr:from>
      <xdr:col>20</xdr:col>
      <xdr:colOff>299357</xdr:colOff>
      <xdr:row>28</xdr:row>
      <xdr:rowOff>108857</xdr:rowOff>
    </xdr:from>
    <xdr:to>
      <xdr:col>24</xdr:col>
      <xdr:colOff>296309</xdr:colOff>
      <xdr:row>40</xdr:row>
      <xdr:rowOff>164346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62214" y="5646964"/>
          <a:ext cx="2609524" cy="24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8"/>
  <sheetViews>
    <sheetView tabSelected="1" view="pageLayout" zoomScale="85" zoomScaleNormal="85" zoomScalePageLayoutView="85" workbookViewId="0">
      <selection activeCell="B28" sqref="B28:I28"/>
    </sheetView>
  </sheetViews>
  <sheetFormatPr defaultRowHeight="15" x14ac:dyDescent="0.25"/>
  <sheetData>
    <row r="1" spans="2:18" ht="15.75" thickBot="1" x14ac:dyDescent="0.3"/>
    <row r="2" spans="2:18" x14ac:dyDescent="0.25">
      <c r="B2" s="256" t="s">
        <v>70</v>
      </c>
      <c r="C2" s="257"/>
      <c r="D2" s="252" t="s">
        <v>71</v>
      </c>
      <c r="E2" s="253"/>
      <c r="F2" s="253"/>
      <c r="G2" s="254"/>
      <c r="K2" s="238" t="s">
        <v>65</v>
      </c>
      <c r="L2" s="239"/>
      <c r="M2" s="239"/>
      <c r="N2" s="239"/>
      <c r="O2" s="239"/>
      <c r="P2" s="239"/>
      <c r="Q2" s="239"/>
      <c r="R2" s="240"/>
    </row>
    <row r="3" spans="2:18" ht="15.75" thickBot="1" x14ac:dyDescent="0.3">
      <c r="B3" s="222" t="s">
        <v>72</v>
      </c>
      <c r="C3" s="258"/>
      <c r="D3" s="215" t="s">
        <v>75</v>
      </c>
      <c r="E3" s="215"/>
      <c r="F3" s="215"/>
      <c r="G3" s="255"/>
      <c r="K3" s="241"/>
      <c r="L3" s="242"/>
      <c r="M3" s="242"/>
      <c r="N3" s="242"/>
      <c r="O3" s="242"/>
      <c r="P3" s="242"/>
      <c r="Q3" s="242"/>
      <c r="R3" s="243"/>
    </row>
    <row r="4" spans="2:18" x14ac:dyDescent="0.25">
      <c r="B4" s="222" t="s">
        <v>2</v>
      </c>
      <c r="C4" s="258"/>
      <c r="D4" s="215" t="s">
        <v>76</v>
      </c>
      <c r="E4" s="215"/>
      <c r="F4" s="215"/>
      <c r="G4" s="255"/>
      <c r="K4" s="246" t="s">
        <v>134</v>
      </c>
      <c r="L4" s="247"/>
      <c r="M4" s="248"/>
      <c r="N4" s="208" t="s">
        <v>114</v>
      </c>
      <c r="O4" s="209"/>
      <c r="P4" s="209"/>
      <c r="Q4" s="209"/>
      <c r="R4" s="210"/>
    </row>
    <row r="5" spans="2:18" x14ac:dyDescent="0.25">
      <c r="B5" s="222" t="s">
        <v>73</v>
      </c>
      <c r="C5" s="258"/>
      <c r="D5" s="215" t="s">
        <v>77</v>
      </c>
      <c r="E5" s="215"/>
      <c r="F5" s="215"/>
      <c r="G5" s="255"/>
      <c r="K5" s="244" t="s">
        <v>110</v>
      </c>
      <c r="L5" s="245"/>
      <c r="M5" s="23">
        <v>2</v>
      </c>
      <c r="N5" s="211" t="s">
        <v>115</v>
      </c>
      <c r="O5" s="212"/>
      <c r="P5" s="212"/>
      <c r="Q5" s="212"/>
      <c r="R5" s="213"/>
    </row>
    <row r="6" spans="2:18" x14ac:dyDescent="0.25">
      <c r="B6" s="222" t="s">
        <v>74</v>
      </c>
      <c r="C6" s="258"/>
      <c r="D6" s="215" t="s">
        <v>78</v>
      </c>
      <c r="E6" s="215"/>
      <c r="F6" s="215"/>
      <c r="G6" s="255"/>
      <c r="K6" s="244" t="s">
        <v>112</v>
      </c>
      <c r="L6" s="245"/>
      <c r="M6" s="23">
        <v>3</v>
      </c>
      <c r="N6" s="211" t="s">
        <v>128</v>
      </c>
      <c r="O6" s="212"/>
      <c r="P6" s="212"/>
      <c r="Q6" s="212"/>
      <c r="R6" s="213"/>
    </row>
    <row r="7" spans="2:18" ht="15.75" thickBot="1" x14ac:dyDescent="0.3">
      <c r="B7" s="194" t="s">
        <v>1</v>
      </c>
      <c r="C7" s="251"/>
      <c r="D7" s="198" t="s">
        <v>79</v>
      </c>
      <c r="E7" s="198"/>
      <c r="F7" s="198"/>
      <c r="G7" s="199"/>
      <c r="K7" s="244" t="s">
        <v>113</v>
      </c>
      <c r="L7" s="245"/>
      <c r="M7" s="23">
        <v>4</v>
      </c>
      <c r="N7" s="214"/>
      <c r="O7" s="215"/>
      <c r="P7" s="215"/>
      <c r="Q7" s="215"/>
      <c r="R7" s="216"/>
    </row>
    <row r="8" spans="2:18" ht="15.75" thickBot="1" x14ac:dyDescent="0.3">
      <c r="K8" s="249" t="s">
        <v>111</v>
      </c>
      <c r="L8" s="250"/>
      <c r="M8" s="22" t="s">
        <v>111</v>
      </c>
      <c r="N8" s="217"/>
      <c r="O8" s="218"/>
      <c r="P8" s="218"/>
      <c r="Q8" s="218"/>
      <c r="R8" s="219"/>
    </row>
    <row r="9" spans="2:18" x14ac:dyDescent="0.25">
      <c r="B9" s="191" t="s">
        <v>80</v>
      </c>
      <c r="C9" s="192"/>
      <c r="D9" s="192"/>
      <c r="E9" s="192"/>
      <c r="F9" s="192"/>
      <c r="G9" s="192"/>
      <c r="H9" s="193"/>
      <c r="K9" s="208" t="s">
        <v>116</v>
      </c>
      <c r="L9" s="210"/>
      <c r="M9" s="208" t="s">
        <v>121</v>
      </c>
      <c r="N9" s="209"/>
      <c r="O9" s="209"/>
      <c r="P9" s="209"/>
      <c r="Q9" s="209"/>
      <c r="R9" s="210"/>
    </row>
    <row r="10" spans="2:18" x14ac:dyDescent="0.25">
      <c r="B10" s="24" t="s">
        <v>81</v>
      </c>
      <c r="C10" s="284" t="s">
        <v>82</v>
      </c>
      <c r="D10" s="284"/>
      <c r="E10" s="284"/>
      <c r="F10" s="284"/>
      <c r="G10" s="284"/>
      <c r="H10" s="285"/>
      <c r="K10" s="18" t="s">
        <v>117</v>
      </c>
      <c r="L10" s="14">
        <v>10</v>
      </c>
      <c r="M10" s="233" t="s">
        <v>122</v>
      </c>
      <c r="N10" s="234"/>
      <c r="O10" s="13" t="s">
        <v>125</v>
      </c>
      <c r="P10" s="13"/>
      <c r="Q10" s="13"/>
      <c r="R10" s="14"/>
    </row>
    <row r="11" spans="2:18" x14ac:dyDescent="0.25">
      <c r="B11" s="222" t="s">
        <v>83</v>
      </c>
      <c r="C11" s="223"/>
      <c r="D11" s="223"/>
      <c r="E11" s="223"/>
      <c r="F11" s="223"/>
      <c r="G11" s="215" t="s">
        <v>86</v>
      </c>
      <c r="H11" s="255"/>
      <c r="K11" s="18" t="s">
        <v>118</v>
      </c>
      <c r="L11" s="14">
        <v>15</v>
      </c>
      <c r="M11" s="233"/>
      <c r="N11" s="234"/>
      <c r="O11" s="13" t="s">
        <v>123</v>
      </c>
      <c r="P11" s="13"/>
      <c r="Q11" s="13"/>
      <c r="R11" s="14"/>
    </row>
    <row r="12" spans="2:18" x14ac:dyDescent="0.25">
      <c r="B12" s="222" t="s">
        <v>84</v>
      </c>
      <c r="C12" s="223"/>
      <c r="D12" s="223"/>
      <c r="E12" s="223"/>
      <c r="F12" s="223"/>
      <c r="G12" s="215" t="s">
        <v>87</v>
      </c>
      <c r="H12" s="255"/>
      <c r="K12" s="18" t="s">
        <v>120</v>
      </c>
      <c r="L12" s="14">
        <v>20</v>
      </c>
      <c r="M12" s="233"/>
      <c r="N12" s="234"/>
      <c r="O12" s="13" t="s">
        <v>124</v>
      </c>
      <c r="P12" s="13"/>
      <c r="Q12" s="13"/>
      <c r="R12" s="14"/>
    </row>
    <row r="13" spans="2:18" ht="15.75" thickBot="1" x14ac:dyDescent="0.3">
      <c r="B13" s="222" t="s">
        <v>85</v>
      </c>
      <c r="C13" s="223"/>
      <c r="D13" s="223"/>
      <c r="E13" s="223"/>
      <c r="F13" s="223"/>
      <c r="G13" s="215" t="s">
        <v>88</v>
      </c>
      <c r="H13" s="255"/>
      <c r="K13" s="19" t="s">
        <v>119</v>
      </c>
      <c r="L13" s="17">
        <v>25</v>
      </c>
      <c r="M13" s="220" t="s">
        <v>126</v>
      </c>
      <c r="N13" s="221"/>
      <c r="O13" s="15" t="s">
        <v>127</v>
      </c>
      <c r="P13" s="15"/>
      <c r="Q13" s="15"/>
      <c r="R13" s="17"/>
    </row>
    <row r="14" spans="2:18" x14ac:dyDescent="0.25">
      <c r="B14" s="202" t="s">
        <v>96</v>
      </c>
      <c r="C14" s="203"/>
      <c r="D14" s="203"/>
      <c r="E14" s="203"/>
      <c r="F14" s="203"/>
      <c r="G14" s="203"/>
      <c r="H14" s="204"/>
      <c r="K14" s="208" t="s">
        <v>135</v>
      </c>
      <c r="L14" s="209"/>
      <c r="M14" s="209"/>
      <c r="N14" s="210"/>
      <c r="O14" s="208" t="s">
        <v>141</v>
      </c>
      <c r="P14" s="209"/>
      <c r="Q14" s="209"/>
      <c r="R14" s="210"/>
    </row>
    <row r="15" spans="2:18" ht="15.75" thickBot="1" x14ac:dyDescent="0.3">
      <c r="B15" s="235" t="s">
        <v>97</v>
      </c>
      <c r="C15" s="236"/>
      <c r="D15" s="236"/>
      <c r="E15" s="236"/>
      <c r="F15" s="236"/>
      <c r="G15" s="236"/>
      <c r="H15" s="237"/>
      <c r="K15" s="214" t="s">
        <v>136</v>
      </c>
      <c r="L15" s="215"/>
      <c r="M15" s="215"/>
      <c r="N15" s="216"/>
      <c r="O15" s="211" t="s">
        <v>759</v>
      </c>
      <c r="P15" s="212"/>
      <c r="Q15" s="10" t="s">
        <v>143</v>
      </c>
      <c r="R15" s="2"/>
    </row>
    <row r="16" spans="2:18" ht="15.75" thickBot="1" x14ac:dyDescent="0.3">
      <c r="K16" s="268" t="s">
        <v>760</v>
      </c>
      <c r="L16" s="269"/>
      <c r="M16" s="269"/>
      <c r="N16" s="270"/>
      <c r="O16" s="205" t="s">
        <v>142</v>
      </c>
      <c r="P16" s="206"/>
      <c r="Q16" s="5" t="s">
        <v>144</v>
      </c>
      <c r="R16" s="17"/>
    </row>
    <row r="17" spans="2:25" x14ac:dyDescent="0.25">
      <c r="B17" s="262" t="s">
        <v>89</v>
      </c>
      <c r="C17" s="263"/>
      <c r="D17" s="264"/>
      <c r="E17" s="16"/>
      <c r="F17" s="275" t="s">
        <v>166</v>
      </c>
      <c r="G17" s="276"/>
      <c r="H17" s="277"/>
      <c r="K17" s="18" t="s">
        <v>137</v>
      </c>
      <c r="L17" s="212" t="s">
        <v>138</v>
      </c>
      <c r="M17" s="212"/>
      <c r="N17" s="213"/>
      <c r="O17" s="208" t="s">
        <v>167</v>
      </c>
      <c r="P17" s="209"/>
      <c r="Q17" s="209"/>
      <c r="R17" s="210"/>
    </row>
    <row r="18" spans="2:25" ht="15.75" thickBot="1" x14ac:dyDescent="0.3">
      <c r="B18" s="265" t="s">
        <v>90</v>
      </c>
      <c r="C18" s="266"/>
      <c r="D18" s="267"/>
      <c r="E18" s="16"/>
      <c r="F18" s="230" t="s">
        <v>90</v>
      </c>
      <c r="G18" s="231"/>
      <c r="H18" s="232"/>
      <c r="K18" s="233" t="s">
        <v>139</v>
      </c>
      <c r="L18" s="212" t="s">
        <v>140</v>
      </c>
      <c r="M18" s="212"/>
      <c r="N18" s="213"/>
      <c r="O18" s="224" t="s">
        <v>168</v>
      </c>
      <c r="P18" s="225"/>
      <c r="Q18" s="225"/>
      <c r="R18" s="226"/>
    </row>
    <row r="19" spans="2:25" ht="15.75" thickBot="1" x14ac:dyDescent="0.3">
      <c r="B19" s="259" t="s">
        <v>91</v>
      </c>
      <c r="C19" s="260"/>
      <c r="D19" s="261"/>
      <c r="E19" s="16"/>
      <c r="F19" s="211" t="s">
        <v>95</v>
      </c>
      <c r="G19" s="212"/>
      <c r="H19" s="213"/>
      <c r="K19" s="273"/>
      <c r="L19" s="271" t="s">
        <v>761</v>
      </c>
      <c r="M19" s="271"/>
      <c r="N19" s="272"/>
      <c r="O19" s="227"/>
      <c r="P19" s="228"/>
      <c r="Q19" s="228"/>
      <c r="R19" s="229"/>
    </row>
    <row r="20" spans="2:25" x14ac:dyDescent="0.25">
      <c r="B20" s="222" t="s">
        <v>762</v>
      </c>
      <c r="C20" s="223"/>
      <c r="D20" s="9">
        <v>10</v>
      </c>
      <c r="F20" s="278" t="s">
        <v>91</v>
      </c>
      <c r="G20" s="279"/>
      <c r="H20" s="280"/>
      <c r="K20" s="208" t="s">
        <v>231</v>
      </c>
      <c r="L20" s="209"/>
      <c r="M20" s="209"/>
      <c r="N20" s="209"/>
      <c r="O20" s="208" t="s">
        <v>234</v>
      </c>
      <c r="P20" s="209"/>
      <c r="Q20" s="209"/>
      <c r="R20" s="210"/>
    </row>
    <row r="21" spans="2:25" x14ac:dyDescent="0.25">
      <c r="B21" s="222" t="s">
        <v>92</v>
      </c>
      <c r="C21" s="223"/>
      <c r="D21" s="9">
        <v>15</v>
      </c>
      <c r="F21" s="274" t="s">
        <v>762</v>
      </c>
      <c r="G21" s="223"/>
      <c r="H21" s="47">
        <v>9</v>
      </c>
      <c r="K21" s="286" t="s">
        <v>232</v>
      </c>
      <c r="L21" s="287"/>
      <c r="M21" s="288" t="str">
        <f>"+2 dificultad"</f>
        <v>+2 dificultad</v>
      </c>
      <c r="N21" s="289"/>
      <c r="O21" s="286" t="s">
        <v>763</v>
      </c>
      <c r="P21" s="287"/>
      <c r="Q21" s="287"/>
      <c r="R21" s="6" t="s">
        <v>235</v>
      </c>
    </row>
    <row r="22" spans="2:25" ht="15.75" thickBot="1" x14ac:dyDescent="0.3">
      <c r="B22" s="222" t="s">
        <v>93</v>
      </c>
      <c r="C22" s="223"/>
      <c r="D22" s="9">
        <v>18</v>
      </c>
      <c r="F22" s="274" t="s">
        <v>92</v>
      </c>
      <c r="G22" s="223"/>
      <c r="H22" s="47">
        <v>12</v>
      </c>
      <c r="K22" s="220" t="s">
        <v>764</v>
      </c>
      <c r="L22" s="221"/>
      <c r="M22" s="218" t="str">
        <f>"+4 dificultad"</f>
        <v>+4 dificultad</v>
      </c>
      <c r="N22" s="219"/>
      <c r="O22" s="220" t="s">
        <v>765</v>
      </c>
      <c r="P22" s="221"/>
      <c r="Q22" s="221"/>
      <c r="R22" s="7" t="s">
        <v>236</v>
      </c>
    </row>
    <row r="23" spans="2:25" x14ac:dyDescent="0.25">
      <c r="B23" s="222" t="s">
        <v>766</v>
      </c>
      <c r="C23" s="223"/>
      <c r="D23" s="9">
        <v>20</v>
      </c>
      <c r="F23" s="274" t="s">
        <v>766</v>
      </c>
      <c r="G23" s="223"/>
      <c r="H23" s="47">
        <v>15</v>
      </c>
      <c r="K23" s="246" t="s">
        <v>233</v>
      </c>
      <c r="L23" s="247"/>
      <c r="M23" s="248"/>
    </row>
    <row r="24" spans="2:25" x14ac:dyDescent="0.25">
      <c r="B24" s="222" t="s">
        <v>767</v>
      </c>
      <c r="C24" s="223"/>
      <c r="D24" s="11">
        <v>25</v>
      </c>
      <c r="E24" s="16"/>
      <c r="F24" s="274" t="s">
        <v>767</v>
      </c>
      <c r="G24" s="223"/>
      <c r="H24" s="47">
        <v>18</v>
      </c>
      <c r="K24" s="296" t="s">
        <v>237</v>
      </c>
      <c r="L24" s="297"/>
      <c r="M24" s="298"/>
      <c r="N24" s="16"/>
    </row>
    <row r="25" spans="2:25" ht="15" customHeight="1" thickBot="1" x14ac:dyDescent="0.3">
      <c r="B25" s="194" t="s">
        <v>94</v>
      </c>
      <c r="C25" s="195"/>
      <c r="D25" s="12">
        <v>30</v>
      </c>
      <c r="F25" s="220" t="s">
        <v>94</v>
      </c>
      <c r="G25" s="221"/>
      <c r="H25" s="54">
        <v>21</v>
      </c>
      <c r="J25" s="16"/>
      <c r="K25" s="299"/>
      <c r="L25" s="300"/>
      <c r="M25" s="301"/>
      <c r="N25" s="16"/>
    </row>
    <row r="26" spans="2:25" ht="15.75" customHeight="1" thickBot="1" x14ac:dyDescent="0.3">
      <c r="G26" s="16"/>
      <c r="H26" s="16"/>
      <c r="J26" s="16"/>
    </row>
    <row r="27" spans="2:25" x14ac:dyDescent="0.25">
      <c r="B27" s="202" t="s">
        <v>768</v>
      </c>
      <c r="C27" s="203"/>
      <c r="D27" s="203"/>
      <c r="E27" s="203"/>
      <c r="F27" s="203"/>
      <c r="G27" s="203"/>
      <c r="H27" s="203"/>
      <c r="I27" s="204"/>
    </row>
    <row r="28" spans="2:25" ht="15.75" thickBot="1" x14ac:dyDescent="0.3">
      <c r="B28" s="211" t="s">
        <v>769</v>
      </c>
      <c r="C28" s="212"/>
      <c r="D28" s="212"/>
      <c r="E28" s="212"/>
      <c r="F28" s="212"/>
      <c r="G28" s="212"/>
      <c r="H28" s="212"/>
      <c r="I28" s="213"/>
      <c r="T28" s="190" t="s">
        <v>145</v>
      </c>
      <c r="U28" s="190"/>
      <c r="V28" s="190"/>
      <c r="W28" s="190"/>
      <c r="X28" s="190"/>
      <c r="Y28" s="190"/>
    </row>
    <row r="29" spans="2:25" x14ac:dyDescent="0.25">
      <c r="B29" s="202" t="s">
        <v>107</v>
      </c>
      <c r="C29" s="203"/>
      <c r="D29" s="203"/>
      <c r="E29" s="203"/>
      <c r="F29" s="203"/>
      <c r="G29" s="203"/>
      <c r="H29" s="203"/>
      <c r="I29" s="204"/>
      <c r="T29" s="190"/>
      <c r="U29" s="190"/>
      <c r="V29" s="190"/>
      <c r="W29" s="190"/>
      <c r="X29" s="190"/>
      <c r="Y29" s="190"/>
    </row>
    <row r="30" spans="2:25" ht="15.75" thickBot="1" x14ac:dyDescent="0.3">
      <c r="B30" s="205" t="s">
        <v>108</v>
      </c>
      <c r="C30" s="206"/>
      <c r="D30" s="206"/>
      <c r="E30" s="206"/>
      <c r="F30" s="206"/>
      <c r="G30" s="206"/>
      <c r="H30" s="206"/>
      <c r="I30" s="207"/>
    </row>
    <row r="31" spans="2:25" ht="15.75" thickBot="1" x14ac:dyDescent="0.3">
      <c r="B31" s="16"/>
      <c r="C31" s="16"/>
      <c r="D31" s="16"/>
      <c r="E31" s="16"/>
      <c r="F31" s="16"/>
      <c r="G31" s="16"/>
      <c r="H31" s="16"/>
    </row>
    <row r="32" spans="2:25" x14ac:dyDescent="0.25">
      <c r="C32" s="191" t="s">
        <v>98</v>
      </c>
      <c r="D32" s="192"/>
      <c r="E32" s="192"/>
      <c r="F32" s="192"/>
      <c r="G32" s="193"/>
    </row>
    <row r="33" spans="2:9" x14ac:dyDescent="0.25">
      <c r="C33" s="196" t="s">
        <v>99</v>
      </c>
      <c r="D33" s="197"/>
      <c r="E33" s="197"/>
      <c r="F33" s="200" t="s">
        <v>102</v>
      </c>
      <c r="G33" s="201"/>
    </row>
    <row r="34" spans="2:9" ht="15.75" thickBot="1" x14ac:dyDescent="0.3">
      <c r="C34" s="194" t="s">
        <v>100</v>
      </c>
      <c r="D34" s="195"/>
      <c r="E34" s="195"/>
      <c r="F34" s="198" t="s">
        <v>101</v>
      </c>
      <c r="G34" s="199"/>
    </row>
    <row r="35" spans="2:9" x14ac:dyDescent="0.25">
      <c r="C35" s="290" t="s">
        <v>229</v>
      </c>
      <c r="D35" s="291"/>
      <c r="E35" s="291"/>
      <c r="F35" s="291"/>
      <c r="G35" s="292"/>
    </row>
    <row r="36" spans="2:9" ht="15.75" thickBot="1" x14ac:dyDescent="0.3">
      <c r="C36" s="293" t="s">
        <v>230</v>
      </c>
      <c r="D36" s="294"/>
      <c r="E36" s="294"/>
      <c r="F36" s="294"/>
      <c r="G36" s="295"/>
    </row>
    <row r="37" spans="2:9" ht="15.75" thickBot="1" x14ac:dyDescent="0.3"/>
    <row r="38" spans="2:9" x14ac:dyDescent="0.25">
      <c r="B38" s="307" t="s">
        <v>103</v>
      </c>
      <c r="C38" s="308"/>
      <c r="D38" s="308"/>
      <c r="E38" s="308"/>
      <c r="F38" s="308"/>
      <c r="G38" s="308"/>
      <c r="H38" s="309"/>
    </row>
    <row r="39" spans="2:9" x14ac:dyDescent="0.25">
      <c r="B39" s="281" t="s">
        <v>104</v>
      </c>
      <c r="C39" s="282"/>
      <c r="D39" s="282"/>
      <c r="E39" s="282"/>
      <c r="F39" s="282"/>
      <c r="G39" s="282"/>
      <c r="H39" s="283"/>
    </row>
    <row r="40" spans="2:9" x14ac:dyDescent="0.25">
      <c r="B40" s="211" t="s">
        <v>105</v>
      </c>
      <c r="C40" s="212"/>
      <c r="D40" s="212"/>
      <c r="E40" s="212"/>
      <c r="F40" s="212"/>
      <c r="G40" s="212"/>
      <c r="H40" s="213"/>
    </row>
    <row r="41" spans="2:9" x14ac:dyDescent="0.25">
      <c r="B41" s="211" t="s">
        <v>106</v>
      </c>
      <c r="C41" s="212"/>
      <c r="D41" s="212"/>
      <c r="E41" s="212"/>
      <c r="F41" s="212"/>
      <c r="G41" s="212"/>
      <c r="H41" s="213"/>
    </row>
    <row r="42" spans="2:9" ht="15.75" thickBot="1" x14ac:dyDescent="0.3">
      <c r="B42" s="205" t="s">
        <v>109</v>
      </c>
      <c r="C42" s="206"/>
      <c r="D42" s="206"/>
      <c r="E42" s="206"/>
      <c r="F42" s="206"/>
      <c r="G42" s="206"/>
      <c r="H42" s="207"/>
    </row>
    <row r="44" spans="2:9" ht="15.75" thickBot="1" x14ac:dyDescent="0.3"/>
    <row r="45" spans="2:9" x14ac:dyDescent="0.25">
      <c r="B45" s="246" t="s">
        <v>239</v>
      </c>
      <c r="C45" s="247"/>
      <c r="D45" s="247"/>
      <c r="E45" s="248"/>
      <c r="G45" s="246" t="s">
        <v>129</v>
      </c>
      <c r="H45" s="247"/>
      <c r="I45" s="248"/>
    </row>
    <row r="46" spans="2:9" x14ac:dyDescent="0.25">
      <c r="B46" s="244" t="s">
        <v>240</v>
      </c>
      <c r="C46" s="245"/>
      <c r="D46" s="245"/>
      <c r="E46" s="6" t="s">
        <v>199</v>
      </c>
      <c r="G46" s="302" t="s">
        <v>130</v>
      </c>
      <c r="H46" s="303"/>
      <c r="I46" s="304"/>
    </row>
    <row r="47" spans="2:9" x14ac:dyDescent="0.25">
      <c r="B47" s="244" t="s">
        <v>242</v>
      </c>
      <c r="C47" s="245"/>
      <c r="D47" s="245"/>
      <c r="E47" s="6" t="s">
        <v>153</v>
      </c>
      <c r="G47" s="305" t="s">
        <v>132</v>
      </c>
      <c r="H47" s="306"/>
      <c r="I47" s="20" t="s">
        <v>131</v>
      </c>
    </row>
    <row r="48" spans="2:9" ht="15.75" thickBot="1" x14ac:dyDescent="0.3">
      <c r="B48" s="249" t="s">
        <v>243</v>
      </c>
      <c r="C48" s="250"/>
      <c r="D48" s="250"/>
      <c r="E48" s="7" t="s">
        <v>241</v>
      </c>
      <c r="G48" s="220" t="s">
        <v>238</v>
      </c>
      <c r="H48" s="221"/>
      <c r="I48" s="21" t="s">
        <v>133</v>
      </c>
    </row>
  </sheetData>
  <mergeCells count="101">
    <mergeCell ref="B42:H42"/>
    <mergeCell ref="B45:E45"/>
    <mergeCell ref="B46:D46"/>
    <mergeCell ref="B47:D47"/>
    <mergeCell ref="B48:D48"/>
    <mergeCell ref="O20:R20"/>
    <mergeCell ref="K21:L21"/>
    <mergeCell ref="K22:L22"/>
    <mergeCell ref="M21:N21"/>
    <mergeCell ref="M22:N22"/>
    <mergeCell ref="O21:Q21"/>
    <mergeCell ref="O22:Q22"/>
    <mergeCell ref="C35:G35"/>
    <mergeCell ref="C36:G36"/>
    <mergeCell ref="K20:N20"/>
    <mergeCell ref="K24:M25"/>
    <mergeCell ref="K23:M23"/>
    <mergeCell ref="G46:I46"/>
    <mergeCell ref="G47:H47"/>
    <mergeCell ref="G48:H48"/>
    <mergeCell ref="B41:H41"/>
    <mergeCell ref="B23:C23"/>
    <mergeCell ref="F23:G23"/>
    <mergeCell ref="B38:H38"/>
    <mergeCell ref="O15:P15"/>
    <mergeCell ref="O16:P16"/>
    <mergeCell ref="B9:H9"/>
    <mergeCell ref="B12:F12"/>
    <mergeCell ref="B13:F13"/>
    <mergeCell ref="C10:H10"/>
    <mergeCell ref="G13:H13"/>
    <mergeCell ref="B11:F11"/>
    <mergeCell ref="G11:H11"/>
    <mergeCell ref="K14:N14"/>
    <mergeCell ref="M13:N13"/>
    <mergeCell ref="G45:I45"/>
    <mergeCell ref="G12:H12"/>
    <mergeCell ref="B19:D19"/>
    <mergeCell ref="B17:D17"/>
    <mergeCell ref="B18:D18"/>
    <mergeCell ref="K15:N15"/>
    <mergeCell ref="K16:N16"/>
    <mergeCell ref="L18:N18"/>
    <mergeCell ref="L19:N19"/>
    <mergeCell ref="K18:K19"/>
    <mergeCell ref="L17:N17"/>
    <mergeCell ref="F24:G24"/>
    <mergeCell ref="F17:H17"/>
    <mergeCell ref="F19:H19"/>
    <mergeCell ref="F20:H20"/>
    <mergeCell ref="F21:G21"/>
    <mergeCell ref="B22:C22"/>
    <mergeCell ref="B20:C20"/>
    <mergeCell ref="B21:C21"/>
    <mergeCell ref="F22:G22"/>
    <mergeCell ref="B39:H39"/>
    <mergeCell ref="B40:H40"/>
    <mergeCell ref="B27:I27"/>
    <mergeCell ref="B28:I28"/>
    <mergeCell ref="K2:R3"/>
    <mergeCell ref="K5:L5"/>
    <mergeCell ref="K6:L6"/>
    <mergeCell ref="K7:L7"/>
    <mergeCell ref="K4:M4"/>
    <mergeCell ref="K8:L8"/>
    <mergeCell ref="B7:C7"/>
    <mergeCell ref="D2:G2"/>
    <mergeCell ref="D3:G3"/>
    <mergeCell ref="D4:G4"/>
    <mergeCell ref="D5:G5"/>
    <mergeCell ref="D6:G6"/>
    <mergeCell ref="D7:G7"/>
    <mergeCell ref="B2:C2"/>
    <mergeCell ref="B3:C3"/>
    <mergeCell ref="B4:C4"/>
    <mergeCell ref="B5:C5"/>
    <mergeCell ref="B6:C6"/>
    <mergeCell ref="T28:Y29"/>
    <mergeCell ref="C32:G32"/>
    <mergeCell ref="C34:E34"/>
    <mergeCell ref="C33:E33"/>
    <mergeCell ref="F34:G34"/>
    <mergeCell ref="F33:G33"/>
    <mergeCell ref="B29:I29"/>
    <mergeCell ref="B30:I30"/>
    <mergeCell ref="N4:R4"/>
    <mergeCell ref="N5:R5"/>
    <mergeCell ref="N6:R6"/>
    <mergeCell ref="N7:R8"/>
    <mergeCell ref="F25:G25"/>
    <mergeCell ref="B24:C24"/>
    <mergeCell ref="B25:C25"/>
    <mergeCell ref="O17:R17"/>
    <mergeCell ref="O18:R19"/>
    <mergeCell ref="F18:H18"/>
    <mergeCell ref="K9:L9"/>
    <mergeCell ref="M10:N12"/>
    <mergeCell ref="M9:R9"/>
    <mergeCell ref="O14:R14"/>
    <mergeCell ref="B14:H14"/>
    <mergeCell ref="B15:H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43"/>
  <sheetViews>
    <sheetView zoomScale="70" zoomScaleNormal="70" zoomScalePageLayoutView="55" workbookViewId="0">
      <selection activeCell="AB34" sqref="AB34:AC34"/>
    </sheetView>
  </sheetViews>
  <sheetFormatPr defaultRowHeight="15" x14ac:dyDescent="0.25"/>
  <cols>
    <col min="1" max="20" width="9.140625" style="16" customWidth="1"/>
    <col min="21" max="23" width="9.140625" style="16"/>
    <col min="24" max="31" width="9.140625" style="16" customWidth="1"/>
    <col min="32" max="32" width="9.140625" style="16"/>
    <col min="33" max="33" width="9.140625" style="16" customWidth="1"/>
    <col min="34" max="34" width="9.140625" style="16"/>
    <col min="35" max="39" width="0" style="16" hidden="1" customWidth="1"/>
    <col min="40" max="16384" width="9.140625" style="16"/>
  </cols>
  <sheetData>
    <row r="1" spans="2:40" ht="15.75" thickBot="1" x14ac:dyDescent="0.3">
      <c r="B1" s="343" t="s">
        <v>12</v>
      </c>
      <c r="C1" s="344"/>
      <c r="D1" s="344"/>
      <c r="E1" s="71" t="s">
        <v>10</v>
      </c>
      <c r="F1" s="310" t="s">
        <v>56</v>
      </c>
      <c r="G1" s="311"/>
      <c r="H1" s="311"/>
      <c r="I1" s="311"/>
      <c r="J1" s="312"/>
      <c r="K1" s="312"/>
      <c r="L1" s="312"/>
      <c r="M1" s="312"/>
      <c r="N1" s="312"/>
      <c r="O1" s="312"/>
      <c r="P1" s="312"/>
      <c r="Q1" s="313"/>
      <c r="R1" s="313"/>
      <c r="S1" s="312"/>
      <c r="T1" s="312"/>
      <c r="U1" s="314"/>
    </row>
    <row r="2" spans="2:40" ht="15" customHeight="1" x14ac:dyDescent="0.25">
      <c r="B2" s="230" t="s">
        <v>13</v>
      </c>
      <c r="C2" s="231"/>
      <c r="D2" s="345"/>
      <c r="E2" s="69"/>
      <c r="F2" s="315" t="s">
        <v>57</v>
      </c>
      <c r="G2" s="316"/>
      <c r="H2" s="316"/>
      <c r="I2" s="316"/>
      <c r="J2" s="329"/>
      <c r="K2" s="329"/>
      <c r="L2" s="333"/>
      <c r="M2" s="44" t="s">
        <v>58</v>
      </c>
      <c r="N2" s="394"/>
      <c r="O2" s="394"/>
      <c r="P2" s="395"/>
      <c r="Q2" s="48"/>
      <c r="R2" s="48"/>
      <c r="S2" s="75" t="s">
        <v>59</v>
      </c>
      <c r="T2" s="56"/>
      <c r="U2" s="49"/>
      <c r="AB2" s="416" t="s">
        <v>172</v>
      </c>
      <c r="AC2" s="417"/>
      <c r="AD2" s="417"/>
      <c r="AE2" s="417"/>
      <c r="AF2" s="417"/>
      <c r="AG2" s="418"/>
    </row>
    <row r="3" spans="2:40" ht="15.75" customHeight="1" thickBot="1" x14ac:dyDescent="0.3">
      <c r="B3" s="211" t="s">
        <v>14</v>
      </c>
      <c r="C3" s="212"/>
      <c r="D3" s="346"/>
      <c r="E3" s="42"/>
      <c r="F3" s="315" t="s">
        <v>60</v>
      </c>
      <c r="G3" s="316"/>
      <c r="H3" s="316"/>
      <c r="I3" s="316"/>
      <c r="J3" s="329"/>
      <c r="K3" s="329"/>
      <c r="L3" s="333"/>
      <c r="M3" s="44" t="s">
        <v>61</v>
      </c>
      <c r="N3" s="394"/>
      <c r="O3" s="394"/>
      <c r="P3" s="395"/>
      <c r="S3" s="48"/>
      <c r="T3" s="48"/>
      <c r="U3" s="49"/>
      <c r="AB3" s="419"/>
      <c r="AC3" s="420"/>
      <c r="AD3" s="420"/>
      <c r="AE3" s="420"/>
      <c r="AF3" s="420"/>
      <c r="AG3" s="421"/>
    </row>
    <row r="4" spans="2:40" ht="15.75" thickBot="1" x14ac:dyDescent="0.3">
      <c r="B4" s="211" t="s">
        <v>15</v>
      </c>
      <c r="C4" s="212"/>
      <c r="D4" s="346"/>
      <c r="E4" s="42"/>
      <c r="F4" s="315" t="s">
        <v>62</v>
      </c>
      <c r="G4" s="316"/>
      <c r="H4" s="316"/>
      <c r="I4" s="316"/>
      <c r="J4" s="329"/>
      <c r="K4" s="329"/>
      <c r="L4" s="333"/>
      <c r="M4" s="189" t="s">
        <v>746</v>
      </c>
      <c r="N4" s="394"/>
      <c r="O4" s="394"/>
      <c r="P4" s="395"/>
      <c r="Q4" s="48"/>
      <c r="R4" s="48"/>
      <c r="S4" s="48"/>
      <c r="T4" s="48"/>
      <c r="U4" s="49"/>
    </row>
    <row r="5" spans="2:40" x14ac:dyDescent="0.25">
      <c r="B5" s="211" t="s">
        <v>16</v>
      </c>
      <c r="C5" s="212"/>
      <c r="D5" s="346"/>
      <c r="E5" s="42"/>
      <c r="F5" s="315" t="s">
        <v>63</v>
      </c>
      <c r="G5" s="316"/>
      <c r="H5" s="316"/>
      <c r="I5" s="316"/>
      <c r="J5" s="329"/>
      <c r="K5" s="329"/>
      <c r="L5" s="333"/>
      <c r="M5" s="189" t="s">
        <v>343</v>
      </c>
      <c r="N5" s="394"/>
      <c r="O5" s="394"/>
      <c r="P5" s="395"/>
      <c r="Q5" s="48"/>
      <c r="R5" s="48"/>
      <c r="S5" s="48"/>
      <c r="T5" s="48"/>
      <c r="U5" s="49"/>
      <c r="AB5" s="208" t="s">
        <v>225</v>
      </c>
      <c r="AC5" s="209"/>
      <c r="AD5" s="209"/>
      <c r="AE5" s="210"/>
      <c r="AF5" s="396" t="s">
        <v>244</v>
      </c>
      <c r="AG5" s="398"/>
    </row>
    <row r="6" spans="2:40" ht="15.75" thickBot="1" x14ac:dyDescent="0.3">
      <c r="B6" s="372" t="s">
        <v>154</v>
      </c>
      <c r="C6" s="373"/>
      <c r="D6" s="374"/>
      <c r="E6" s="70"/>
      <c r="F6" s="315" t="s">
        <v>64</v>
      </c>
      <c r="G6" s="316"/>
      <c r="H6" s="316"/>
      <c r="I6" s="316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30"/>
      <c r="AB6" s="274" t="s">
        <v>226</v>
      </c>
      <c r="AC6" s="360"/>
      <c r="AD6" s="50"/>
      <c r="AE6" s="49">
        <v>37</v>
      </c>
      <c r="AF6" s="86" t="s">
        <v>245</v>
      </c>
      <c r="AG6" s="6">
        <v>4</v>
      </c>
    </row>
    <row r="7" spans="2:40" ht="16.5" thickTop="1" thickBot="1" x14ac:dyDescent="0.3">
      <c r="B7" s="334" t="s">
        <v>11</v>
      </c>
      <c r="C7" s="335"/>
      <c r="D7" s="335"/>
      <c r="E7" s="52">
        <f>SUBTOTAL(109,Ficha!$E$2:$E$6)</f>
        <v>0</v>
      </c>
      <c r="F7" s="217"/>
      <c r="G7" s="218"/>
      <c r="H7" s="218"/>
      <c r="I7" s="218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2"/>
      <c r="AB7" s="220" t="s">
        <v>227</v>
      </c>
      <c r="AC7" s="361"/>
      <c r="AD7" s="46"/>
      <c r="AE7" s="52">
        <v>27</v>
      </c>
      <c r="AF7" s="87" t="s">
        <v>246</v>
      </c>
      <c r="AG7" s="7">
        <v>10</v>
      </c>
    </row>
    <row r="8" spans="2:40" ht="15.75" thickBot="1" x14ac:dyDescent="0.3"/>
    <row r="9" spans="2:40" ht="15.75" thickBot="1" x14ac:dyDescent="0.3">
      <c r="B9" s="320" t="s">
        <v>17</v>
      </c>
      <c r="C9" s="321"/>
      <c r="D9" s="321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3"/>
      <c r="AB9" s="202" t="s">
        <v>69</v>
      </c>
      <c r="AC9" s="204"/>
      <c r="AD9" s="409" t="s">
        <v>54</v>
      </c>
      <c r="AE9" s="410"/>
      <c r="AF9" s="79" t="s">
        <v>758</v>
      </c>
      <c r="AG9" s="412" t="s">
        <v>47</v>
      </c>
      <c r="AH9" s="413"/>
      <c r="AI9" s="16" t="s">
        <v>13</v>
      </c>
      <c r="AJ9" s="16" t="s">
        <v>14</v>
      </c>
      <c r="AK9" s="16" t="s">
        <v>15</v>
      </c>
      <c r="AL9" s="733" t="s">
        <v>16</v>
      </c>
      <c r="AM9" s="733" t="s">
        <v>154</v>
      </c>
    </row>
    <row r="10" spans="2:40" x14ac:dyDescent="0.25">
      <c r="B10" s="324" t="s">
        <v>13</v>
      </c>
      <c r="C10" s="325"/>
      <c r="D10" s="325"/>
      <c r="E10" s="326"/>
      <c r="F10" s="327"/>
      <c r="G10" s="396" t="s">
        <v>14</v>
      </c>
      <c r="H10" s="397"/>
      <c r="I10" s="397"/>
      <c r="J10" s="397"/>
      <c r="K10" s="398"/>
      <c r="L10" s="325" t="s">
        <v>15</v>
      </c>
      <c r="M10" s="326"/>
      <c r="N10" s="326"/>
      <c r="O10" s="326"/>
      <c r="P10" s="328"/>
      <c r="Q10" s="396" t="s">
        <v>16</v>
      </c>
      <c r="R10" s="397"/>
      <c r="S10" s="397"/>
      <c r="T10" s="397"/>
      <c r="U10" s="398"/>
      <c r="V10" s="397" t="s">
        <v>154</v>
      </c>
      <c r="W10" s="397"/>
      <c r="X10" s="397"/>
      <c r="Y10" s="397"/>
      <c r="Z10" s="398"/>
      <c r="AB10" s="274" t="s">
        <v>53</v>
      </c>
      <c r="AC10" s="422"/>
      <c r="AD10" s="212">
        <v>1</v>
      </c>
      <c r="AE10" s="212"/>
      <c r="AF10" s="48">
        <v>1</v>
      </c>
      <c r="AG10" s="414">
        <f>SUM(AI10:AM10)</f>
        <v>0</v>
      </c>
      <c r="AH10" s="415"/>
      <c r="AI10" s="734">
        <f>COUNTIF(F11:F24,1)</f>
        <v>0</v>
      </c>
      <c r="AJ10" s="734">
        <f>COUNTIF(K11:K24,1)</f>
        <v>0</v>
      </c>
      <c r="AK10" s="734">
        <f>COUNTIF(P11:P24,1)</f>
        <v>0</v>
      </c>
      <c r="AL10" s="734">
        <f>COUNTIF(U11:U24,1)</f>
        <v>0</v>
      </c>
      <c r="AM10" s="735">
        <f>COUNTIF(Z11:Z24,1)</f>
        <v>0</v>
      </c>
      <c r="AN10" s="184"/>
    </row>
    <row r="11" spans="2:40" x14ac:dyDescent="0.25">
      <c r="B11" s="336" t="s">
        <v>20</v>
      </c>
      <c r="C11" s="337"/>
      <c r="D11" s="338"/>
      <c r="E11" s="37"/>
      <c r="F11" s="26" t="str">
        <f>IF(NOT(ISBLANK(E11)),SUM(E2,E11),"")</f>
        <v/>
      </c>
      <c r="G11" s="244" t="s">
        <v>19</v>
      </c>
      <c r="H11" s="245"/>
      <c r="I11" s="339"/>
      <c r="J11" s="37"/>
      <c r="K11" s="26" t="str">
        <f>IF(NOT(ISBLANK(J11)),SUM(E3,J11),"")</f>
        <v/>
      </c>
      <c r="L11" s="337" t="s">
        <v>24</v>
      </c>
      <c r="M11" s="337"/>
      <c r="N11" s="338"/>
      <c r="O11" s="37"/>
      <c r="P11" s="81" t="str">
        <f>IF(NOT(ISBLANK(O11)),SUM(E4,O11),"")</f>
        <v/>
      </c>
      <c r="Q11" s="336" t="s">
        <v>18</v>
      </c>
      <c r="R11" s="337"/>
      <c r="S11" s="338"/>
      <c r="T11" s="37"/>
      <c r="U11" s="26" t="str">
        <f>IF(NOT(ISBLANK(T11)),SUM(E5,T11),"")</f>
        <v/>
      </c>
      <c r="V11" s="337" t="s">
        <v>155</v>
      </c>
      <c r="W11" s="337"/>
      <c r="X11" s="338"/>
      <c r="Y11" s="37"/>
      <c r="Z11" s="26" t="str">
        <f>IF(NOT(ISBLANK(Y11)),SUM(E6,Y11),"")</f>
        <v/>
      </c>
      <c r="AB11" s="274" t="s">
        <v>52</v>
      </c>
      <c r="AC11" s="422"/>
      <c r="AD11" s="212">
        <v>3</v>
      </c>
      <c r="AE11" s="212"/>
      <c r="AF11" s="48">
        <v>2</v>
      </c>
      <c r="AG11" s="414">
        <f>SUM(AI11:AM11)</f>
        <v>0</v>
      </c>
      <c r="AH11" s="415"/>
      <c r="AI11" s="734">
        <f>COUNTIF(F11:F24,2)</f>
        <v>0</v>
      </c>
      <c r="AJ11" s="734">
        <f>COUNTIF(K11:K24,2)</f>
        <v>0</v>
      </c>
      <c r="AK11" s="734">
        <f>COUNTIF(P11:P24,2)</f>
        <v>0</v>
      </c>
      <c r="AL11" s="734">
        <f>COUNTIF(U11:U24,2)</f>
        <v>0</v>
      </c>
      <c r="AM11" s="735">
        <f>COUNTIF(Z11:Z24,2)</f>
        <v>0</v>
      </c>
    </row>
    <row r="12" spans="2:40" x14ac:dyDescent="0.25">
      <c r="B12" s="244" t="s">
        <v>21</v>
      </c>
      <c r="C12" s="245"/>
      <c r="D12" s="339"/>
      <c r="E12" s="37"/>
      <c r="F12" s="27" t="str">
        <f>IF(NOT(ISBLANK(E12)),SUM(E2,E12),"")</f>
        <v/>
      </c>
      <c r="G12" s="244" t="s">
        <v>26</v>
      </c>
      <c r="H12" s="245"/>
      <c r="I12" s="339"/>
      <c r="J12" s="37"/>
      <c r="K12" s="27" t="str">
        <f>IF(NOT(ISBLANK(J12)),SUM(E3,J12),"")</f>
        <v/>
      </c>
      <c r="L12" s="245" t="s">
        <v>25</v>
      </c>
      <c r="M12" s="245"/>
      <c r="N12" s="339"/>
      <c r="O12" s="37"/>
      <c r="P12" s="82" t="str">
        <f>IF(NOT(ISBLANK(O12)),SUM(E4,O12),"")</f>
        <v/>
      </c>
      <c r="Q12" s="244" t="s">
        <v>22</v>
      </c>
      <c r="R12" s="245"/>
      <c r="S12" s="339"/>
      <c r="T12" s="37"/>
      <c r="U12" s="27" t="str">
        <f>IF(NOT(ISBLANK(T12)),SUM(E5,T12),"")</f>
        <v/>
      </c>
      <c r="V12" s="245" t="s">
        <v>156</v>
      </c>
      <c r="W12" s="245"/>
      <c r="X12" s="339"/>
      <c r="Y12" s="37"/>
      <c r="Z12" s="27" t="str">
        <f>IF(NOT(ISBLANK(Y12)),SUM(E6,Y12),"")</f>
        <v/>
      </c>
      <c r="AB12" s="274" t="s">
        <v>51</v>
      </c>
      <c r="AC12" s="422"/>
      <c r="AD12" s="212">
        <v>3</v>
      </c>
      <c r="AE12" s="212"/>
      <c r="AF12" s="48">
        <v>3</v>
      </c>
      <c r="AG12" s="414">
        <f t="shared" ref="AG11:AG15" si="0">SUM(AI12:AM12)</f>
        <v>0</v>
      </c>
      <c r="AH12" s="415"/>
      <c r="AI12" s="734">
        <f>COUNTIF(F11:F24,3)</f>
        <v>0</v>
      </c>
      <c r="AJ12" s="734">
        <f>COUNTIF(K11:K24,3)</f>
        <v>0</v>
      </c>
      <c r="AK12" s="734">
        <f>COUNTIF(P11:P24,3)</f>
        <v>0</v>
      </c>
      <c r="AL12" s="734">
        <f>COUNTIF(U11:U24,3)</f>
        <v>0</v>
      </c>
      <c r="AM12" s="735">
        <f>COUNTIF(Z11:Z24,3)</f>
        <v>0</v>
      </c>
    </row>
    <row r="13" spans="2:40" x14ac:dyDescent="0.25">
      <c r="B13" s="340"/>
      <c r="C13" s="341"/>
      <c r="D13" s="342"/>
      <c r="E13" s="37"/>
      <c r="F13" s="27" t="str">
        <f>IF(NOT(ISBLANK(E13)),SUM(E3,E13),"")</f>
        <v/>
      </c>
      <c r="G13" s="244" t="s">
        <v>28</v>
      </c>
      <c r="H13" s="245"/>
      <c r="I13" s="339"/>
      <c r="J13" s="37"/>
      <c r="K13" s="27" t="str">
        <f>IF(NOT(ISBLANK(J13)),SUM(E4,J13),"")</f>
        <v/>
      </c>
      <c r="L13" s="245" t="s">
        <v>31</v>
      </c>
      <c r="M13" s="245"/>
      <c r="N13" s="339"/>
      <c r="O13" s="37"/>
      <c r="P13" s="82" t="str">
        <f>IF(NOT(ISBLANK(O13)),SUM(E4,O13),"")</f>
        <v/>
      </c>
      <c r="Q13" s="244" t="s">
        <v>23</v>
      </c>
      <c r="R13" s="245"/>
      <c r="S13" s="339"/>
      <c r="T13" s="37"/>
      <c r="U13" s="27" t="str">
        <f>IF(NOT(ISBLANK(T13)),SUM(E5,T13),"")</f>
        <v/>
      </c>
      <c r="V13" s="245" t="s">
        <v>157</v>
      </c>
      <c r="W13" s="245"/>
      <c r="X13" s="339"/>
      <c r="Y13" s="37"/>
      <c r="Z13" s="27" t="str">
        <f>IF(NOT(ISBLANK(Y13)),SUM(E6,Y13),"")</f>
        <v/>
      </c>
      <c r="AB13" s="274" t="s">
        <v>50</v>
      </c>
      <c r="AC13" s="422"/>
      <c r="AD13" s="212">
        <v>3</v>
      </c>
      <c r="AE13" s="212"/>
      <c r="AF13" s="48">
        <v>4</v>
      </c>
      <c r="AG13" s="414">
        <f t="shared" si="0"/>
        <v>0</v>
      </c>
      <c r="AH13" s="415"/>
      <c r="AI13" s="734">
        <f>COUNTIF(F11:F24,4)</f>
        <v>0</v>
      </c>
      <c r="AJ13" s="734">
        <f>COUNTIF(K11:K24,4)</f>
        <v>0</v>
      </c>
      <c r="AK13" s="734">
        <f>COUNTIF(P11:P24,4)</f>
        <v>0</v>
      </c>
      <c r="AL13" s="734">
        <f>COUNTIF(U11:U24,4)</f>
        <v>0</v>
      </c>
      <c r="AM13" s="735">
        <f>COUNTIF(Z11:Z24,4)</f>
        <v>0</v>
      </c>
    </row>
    <row r="14" spans="2:40" x14ac:dyDescent="0.25">
      <c r="B14" s="244"/>
      <c r="C14" s="245"/>
      <c r="D14" s="339"/>
      <c r="E14" s="37"/>
      <c r="F14" s="27" t="str">
        <f>IF(NOT(ISBLANK(E14)),SUM(E2,E14),"")</f>
        <v/>
      </c>
      <c r="G14" s="244" t="s">
        <v>29</v>
      </c>
      <c r="H14" s="245"/>
      <c r="I14" s="339"/>
      <c r="J14" s="37"/>
      <c r="K14" s="27" t="str">
        <f>IF(NOT(ISBLANK(J14)),SUM(E3,J14),"")</f>
        <v/>
      </c>
      <c r="L14" s="245" t="s">
        <v>32</v>
      </c>
      <c r="M14" s="245"/>
      <c r="N14" s="339"/>
      <c r="O14" s="37"/>
      <c r="P14" s="82" t="str">
        <f>IF(NOT(ISBLANK(O14)),SUM(E4,O14),"")</f>
        <v/>
      </c>
      <c r="Q14" s="244" t="s">
        <v>27</v>
      </c>
      <c r="R14" s="245"/>
      <c r="S14" s="339"/>
      <c r="T14" s="37"/>
      <c r="U14" s="27" t="str">
        <f>IF(NOT(ISBLANK(T14)),SUM(E5,T14),"")</f>
        <v/>
      </c>
      <c r="V14" s="245" t="s">
        <v>158</v>
      </c>
      <c r="W14" s="245"/>
      <c r="X14" s="339"/>
      <c r="Y14" s="37"/>
      <c r="Z14" s="27" t="str">
        <f>IF(NOT(ISBLANK(Y14)),SUM(E6,Y14),"")</f>
        <v/>
      </c>
      <c r="AB14" s="274" t="s">
        <v>49</v>
      </c>
      <c r="AC14" s="422"/>
      <c r="AD14" s="212">
        <v>3</v>
      </c>
      <c r="AE14" s="212"/>
      <c r="AF14" s="48">
        <v>5</v>
      </c>
      <c r="AG14" s="414">
        <f t="shared" si="0"/>
        <v>0</v>
      </c>
      <c r="AH14" s="415"/>
      <c r="AI14" s="734">
        <f>COUNTIF(F11:F24,5)</f>
        <v>0</v>
      </c>
      <c r="AJ14" s="734">
        <f>COUNTIF(K11:K24,5)</f>
        <v>0</v>
      </c>
      <c r="AK14" s="734">
        <f>COUNTIF(P11:P24,5)</f>
        <v>0</v>
      </c>
      <c r="AL14" s="734">
        <f>COUNTIF(U11:U24,5)</f>
        <v>0</v>
      </c>
      <c r="AM14" s="735">
        <f>COUNTIF(Z11:Z24,5)</f>
        <v>0</v>
      </c>
    </row>
    <row r="15" spans="2:40" ht="15.75" thickBot="1" x14ac:dyDescent="0.3">
      <c r="B15" s="244"/>
      <c r="C15" s="245"/>
      <c r="D15" s="339"/>
      <c r="E15" s="37"/>
      <c r="F15" s="27" t="str">
        <f>IF(NOT(ISBLANK(E15)),SUM(E2,E15),"")</f>
        <v/>
      </c>
      <c r="G15" s="244" t="s">
        <v>35</v>
      </c>
      <c r="H15" s="245"/>
      <c r="I15" s="339"/>
      <c r="J15" s="37"/>
      <c r="K15" s="27" t="str">
        <f>IF(NOT(ISBLANK(J15)),SUM(E3,J15),"")</f>
        <v/>
      </c>
      <c r="L15" s="245" t="s">
        <v>34</v>
      </c>
      <c r="M15" s="245"/>
      <c r="N15" s="339"/>
      <c r="O15" s="37"/>
      <c r="P15" s="82" t="str">
        <f>IF(NOT(ISBLANK(O15)),SUM(E4,O15),"")</f>
        <v/>
      </c>
      <c r="Q15" s="244" t="s">
        <v>30</v>
      </c>
      <c r="R15" s="245"/>
      <c r="S15" s="339"/>
      <c r="T15" s="37"/>
      <c r="U15" s="27" t="str">
        <f>IF(NOT(ISBLANK(T15)),SUM(E5,T15),"")</f>
        <v/>
      </c>
      <c r="V15" s="245" t="s">
        <v>159</v>
      </c>
      <c r="W15" s="245"/>
      <c r="X15" s="339"/>
      <c r="Y15" s="37"/>
      <c r="Z15" s="27" t="str">
        <f>IF(NOT(ISBLANK(Y15)),SUM(E6,Y15),"")</f>
        <v/>
      </c>
      <c r="AB15" s="220" t="s">
        <v>48</v>
      </c>
      <c r="AC15" s="426"/>
      <c r="AD15" s="206">
        <v>3</v>
      </c>
      <c r="AE15" s="206"/>
      <c r="AF15" s="51">
        <v>6</v>
      </c>
      <c r="AG15" s="411">
        <f t="shared" si="0"/>
        <v>0</v>
      </c>
      <c r="AH15" s="369"/>
      <c r="AI15" s="734">
        <f>COUNTIF(F11:F24,6)</f>
        <v>0</v>
      </c>
      <c r="AJ15" s="734">
        <f>COUNTIF(K11:K24,6)</f>
        <v>0</v>
      </c>
      <c r="AK15" s="734">
        <f>COUNTIF(P11:P24,6)</f>
        <v>0</v>
      </c>
      <c r="AL15" s="734">
        <f>COUNTIF(U11:U24,6)</f>
        <v>0</v>
      </c>
      <c r="AM15" s="735">
        <f>COUNTIF(Z11:Z24,6)</f>
        <v>0</v>
      </c>
    </row>
    <row r="16" spans="2:40" ht="15.75" thickBot="1" x14ac:dyDescent="0.3">
      <c r="B16" s="244"/>
      <c r="C16" s="245"/>
      <c r="D16" s="339"/>
      <c r="E16" s="37"/>
      <c r="F16" s="27" t="str">
        <f>IF(NOT(ISBLANK(E16)),SUM(E2,E16),"")</f>
        <v/>
      </c>
      <c r="G16" s="244" t="s">
        <v>40</v>
      </c>
      <c r="H16" s="245"/>
      <c r="I16" s="339"/>
      <c r="J16" s="37"/>
      <c r="K16" s="27" t="str">
        <f>IF(NOT(ISBLANK(J16)),SUM(E3,J16),"")</f>
        <v/>
      </c>
      <c r="L16" s="245" t="s">
        <v>36</v>
      </c>
      <c r="M16" s="245"/>
      <c r="N16" s="339"/>
      <c r="O16" s="37"/>
      <c r="P16" s="82" t="str">
        <f>IF(NOT(ISBLANK(O16)),SUM(E4,O16),"")</f>
        <v/>
      </c>
      <c r="Q16" s="244" t="s">
        <v>33</v>
      </c>
      <c r="R16" s="245"/>
      <c r="S16" s="339"/>
      <c r="T16" s="37"/>
      <c r="U16" s="27" t="str">
        <f>IF(NOT(ISBLANK(T16)),SUM(E5,T16),"")</f>
        <v/>
      </c>
      <c r="V16" s="245" t="s">
        <v>55</v>
      </c>
      <c r="W16" s="245"/>
      <c r="X16" s="339"/>
      <c r="Y16" s="37"/>
      <c r="Z16" s="27" t="str">
        <f>IF(NOT(ISBLANK(Y16)),SUM(E6,Y16),"")</f>
        <v/>
      </c>
    </row>
    <row r="17" spans="2:34" ht="15.75" thickBot="1" x14ac:dyDescent="0.3">
      <c r="B17" s="244"/>
      <c r="C17" s="245"/>
      <c r="D17" s="339"/>
      <c r="E17" s="37"/>
      <c r="F17" s="27" t="str">
        <f>IF(NOT(ISBLANK(E17)),SUM(E2,E17),"")</f>
        <v/>
      </c>
      <c r="G17" s="244" t="s">
        <v>43</v>
      </c>
      <c r="H17" s="245"/>
      <c r="I17" s="339"/>
      <c r="J17" s="37"/>
      <c r="K17" s="27" t="str">
        <f>IF(NOT(ISBLANK(J17)),SUM(E3,J17),"")</f>
        <v/>
      </c>
      <c r="L17" s="245" t="s">
        <v>39</v>
      </c>
      <c r="M17" s="245"/>
      <c r="N17" s="339"/>
      <c r="O17" s="37"/>
      <c r="P17" s="82" t="str">
        <f>IF(NOT(ISBLANK(O17)),SUM(E4,O17),"")</f>
        <v/>
      </c>
      <c r="Q17" s="244" t="s">
        <v>37</v>
      </c>
      <c r="R17" s="245"/>
      <c r="S17" s="339"/>
      <c r="T17" s="37"/>
      <c r="U17" s="27" t="str">
        <f>IF(NOT(ISBLANK(T17)),SUM(E5,T17),"")</f>
        <v/>
      </c>
      <c r="V17" s="245"/>
      <c r="W17" s="245"/>
      <c r="X17" s="339"/>
      <c r="Y17" s="37"/>
      <c r="Z17" s="27" t="str">
        <f>IF(NOT(ISBLANK(Y17)),SUM(E6,Y17),"")</f>
        <v/>
      </c>
      <c r="AB17" s="202" t="s">
        <v>68</v>
      </c>
      <c r="AC17" s="204"/>
      <c r="AD17" s="409" t="s">
        <v>54</v>
      </c>
      <c r="AE17" s="410"/>
      <c r="AF17" s="79" t="s">
        <v>758</v>
      </c>
      <c r="AG17" s="412" t="s">
        <v>47</v>
      </c>
      <c r="AH17" s="413"/>
    </row>
    <row r="18" spans="2:34" x14ac:dyDescent="0.25">
      <c r="B18" s="244"/>
      <c r="C18" s="245"/>
      <c r="D18" s="339"/>
      <c r="E18" s="37"/>
      <c r="F18" s="27" t="str">
        <f>IF(NOT(ISBLANK(E18)),SUM(E2,E18),"")</f>
        <v/>
      </c>
      <c r="G18" s="244" t="s">
        <v>46</v>
      </c>
      <c r="H18" s="245"/>
      <c r="I18" s="339"/>
      <c r="J18" s="37"/>
      <c r="K18" s="27" t="str">
        <f>IF(NOT(ISBLANK(J18)),SUM(E3,J18),"")</f>
        <v/>
      </c>
      <c r="L18" s="245" t="s">
        <v>42</v>
      </c>
      <c r="M18" s="245"/>
      <c r="N18" s="339"/>
      <c r="O18" s="37"/>
      <c r="P18" s="82" t="str">
        <f>IF(NOT(ISBLANK(O18)),SUM(E4,O18),"")</f>
        <v/>
      </c>
      <c r="Q18" s="244" t="s">
        <v>38</v>
      </c>
      <c r="R18" s="245"/>
      <c r="S18" s="339"/>
      <c r="T18" s="37"/>
      <c r="U18" s="27" t="str">
        <f>IF(NOT(ISBLANK(T18)),SUM(E5,T18),"")</f>
        <v/>
      </c>
      <c r="V18" s="245"/>
      <c r="W18" s="245"/>
      <c r="X18" s="339"/>
      <c r="Y18" s="37"/>
      <c r="Z18" s="27" t="str">
        <f>IF(NOT(ISBLANK(Y18)),SUM(E6,Y18),"")</f>
        <v/>
      </c>
      <c r="AB18" s="274" t="s">
        <v>53</v>
      </c>
      <c r="AC18" s="422"/>
      <c r="AD18" s="212">
        <v>0</v>
      </c>
      <c r="AE18" s="212"/>
      <c r="AF18" s="48">
        <v>0</v>
      </c>
      <c r="AG18" s="740">
        <f>AG10</f>
        <v>0</v>
      </c>
      <c r="AH18" s="741"/>
    </row>
    <row r="19" spans="2:34" x14ac:dyDescent="0.25">
      <c r="B19" s="244"/>
      <c r="C19" s="245"/>
      <c r="D19" s="339"/>
      <c r="E19" s="37"/>
      <c r="F19" s="27" t="str">
        <f>IF(NOT(ISBLANK(E19)),SUM(E2,E19),"")</f>
        <v/>
      </c>
      <c r="G19" s="244"/>
      <c r="H19" s="245"/>
      <c r="I19" s="339"/>
      <c r="J19" s="37"/>
      <c r="K19" s="27" t="str">
        <f>IF(NOT(ISBLANK(J19)),SUM(E3,J19),"")</f>
        <v/>
      </c>
      <c r="L19" s="245" t="s">
        <v>44</v>
      </c>
      <c r="M19" s="245"/>
      <c r="N19" s="339"/>
      <c r="O19" s="37"/>
      <c r="P19" s="82" t="str">
        <f>IF(NOT(ISBLANK(O19)),SUM(E4,O19),"")</f>
        <v/>
      </c>
      <c r="Q19" s="244" t="s">
        <v>41</v>
      </c>
      <c r="R19" s="245"/>
      <c r="S19" s="339"/>
      <c r="T19" s="37"/>
      <c r="U19" s="27" t="str">
        <f>IF(NOT(ISBLANK(T19)),SUM(E5,T19),"")</f>
        <v/>
      </c>
      <c r="V19" s="245"/>
      <c r="W19" s="245"/>
      <c r="X19" s="339"/>
      <c r="Y19" s="37"/>
      <c r="Z19" s="27" t="str">
        <f>IF(NOT(ISBLANK(Y19)),SUM(E6,Y19),"")</f>
        <v/>
      </c>
      <c r="AB19" s="274" t="s">
        <v>52</v>
      </c>
      <c r="AC19" s="422"/>
      <c r="AD19" s="212">
        <v>2</v>
      </c>
      <c r="AE19" s="212"/>
      <c r="AF19" s="48">
        <v>1</v>
      </c>
      <c r="AG19" s="738">
        <f t="shared" ref="AG19:AG23" si="1">AG11</f>
        <v>0</v>
      </c>
      <c r="AH19" s="739"/>
    </row>
    <row r="20" spans="2:34" x14ac:dyDescent="0.25">
      <c r="B20" s="244"/>
      <c r="C20" s="245"/>
      <c r="D20" s="339"/>
      <c r="E20" s="37"/>
      <c r="F20" s="27" t="str">
        <f>IF(NOT(ISBLANK(E20)),SUM(E2,E20),"")</f>
        <v/>
      </c>
      <c r="G20" s="244"/>
      <c r="H20" s="245"/>
      <c r="I20" s="339"/>
      <c r="J20" s="37"/>
      <c r="K20" s="27" t="str">
        <f>IF(NOT(ISBLANK(J20)),SUM(E3,J20),"")</f>
        <v/>
      </c>
      <c r="L20" s="245" t="s">
        <v>45</v>
      </c>
      <c r="M20" s="245"/>
      <c r="N20" s="339"/>
      <c r="O20" s="37"/>
      <c r="P20" s="82" t="str">
        <f>IF(NOT(ISBLANK(O20)),SUM(E4,O20),"")</f>
        <v/>
      </c>
      <c r="Q20" s="244"/>
      <c r="R20" s="245"/>
      <c r="S20" s="339"/>
      <c r="T20" s="41"/>
      <c r="U20" s="27" t="str">
        <f>IF(NOT(ISBLANK(T20)),SUM(E5,T20),"")</f>
        <v/>
      </c>
      <c r="V20" s="245"/>
      <c r="W20" s="245"/>
      <c r="X20" s="339"/>
      <c r="Y20" s="41"/>
      <c r="Z20" s="27" t="str">
        <f>IF(NOT(ISBLANK(Y20)),SUM(E6,Y20),"")</f>
        <v/>
      </c>
      <c r="AB20" s="274" t="s">
        <v>51</v>
      </c>
      <c r="AC20" s="422"/>
      <c r="AD20" s="212">
        <v>2</v>
      </c>
      <c r="AE20" s="212"/>
      <c r="AF20" s="48">
        <v>2</v>
      </c>
      <c r="AG20" s="738">
        <f t="shared" si="1"/>
        <v>0</v>
      </c>
      <c r="AH20" s="739"/>
    </row>
    <row r="21" spans="2:34" x14ac:dyDescent="0.25">
      <c r="B21" s="244"/>
      <c r="C21" s="245"/>
      <c r="D21" s="339"/>
      <c r="E21" s="37"/>
      <c r="F21" s="27" t="str">
        <f>IF(NOT(ISBLANK(E21)),SUM(E2,E21),"")</f>
        <v/>
      </c>
      <c r="G21" s="244"/>
      <c r="H21" s="245"/>
      <c r="I21" s="339"/>
      <c r="J21" s="37"/>
      <c r="K21" s="27" t="str">
        <f>IF(NOT(ISBLANK(J21)),SUM(E3,J21),"")</f>
        <v/>
      </c>
      <c r="L21" s="341"/>
      <c r="M21" s="341"/>
      <c r="N21" s="342"/>
      <c r="O21" s="37"/>
      <c r="P21" s="82" t="str">
        <f>IF(NOT(ISBLANK(O21)),SUM(E4,O21),"")</f>
        <v/>
      </c>
      <c r="Q21" s="244"/>
      <c r="R21" s="245"/>
      <c r="S21" s="339"/>
      <c r="T21" s="41"/>
      <c r="U21" s="27" t="str">
        <f>IF(NOT(ISBLANK(T21)),SUM(E5,T21),"")</f>
        <v/>
      </c>
      <c r="V21" s="245"/>
      <c r="W21" s="245"/>
      <c r="X21" s="339"/>
      <c r="Y21" s="41"/>
      <c r="Z21" s="27" t="str">
        <f>IF(NOT(ISBLANK(Y21)),SUM(E6,Y21),"")</f>
        <v/>
      </c>
      <c r="AB21" s="274" t="s">
        <v>50</v>
      </c>
      <c r="AC21" s="422"/>
      <c r="AD21" s="212">
        <v>2</v>
      </c>
      <c r="AE21" s="212"/>
      <c r="AF21" s="48">
        <v>3</v>
      </c>
      <c r="AG21" s="738">
        <f t="shared" si="1"/>
        <v>0</v>
      </c>
      <c r="AH21" s="739"/>
    </row>
    <row r="22" spans="2:34" x14ac:dyDescent="0.25">
      <c r="B22" s="244"/>
      <c r="C22" s="245"/>
      <c r="D22" s="339"/>
      <c r="E22" s="37"/>
      <c r="F22" s="27" t="str">
        <f>IF(NOT(ISBLANK(E22)),SUM(E2,E22),"")</f>
        <v/>
      </c>
      <c r="G22" s="244"/>
      <c r="H22" s="245"/>
      <c r="I22" s="339"/>
      <c r="J22" s="37"/>
      <c r="K22" s="27" t="str">
        <f>IF(NOT(ISBLANK(J22)),SUM(E3,J22),"")</f>
        <v/>
      </c>
      <c r="L22" s="212"/>
      <c r="M22" s="212"/>
      <c r="N22" s="346"/>
      <c r="O22" s="37"/>
      <c r="P22" s="82" t="str">
        <f>IF(NOT(ISBLANK(O22)),SUM(E4,O22),"")</f>
        <v/>
      </c>
      <c r="Q22" s="244"/>
      <c r="R22" s="245"/>
      <c r="S22" s="339"/>
      <c r="T22" s="38"/>
      <c r="U22" s="27" t="str">
        <f>IF(NOT(ISBLANK(T22)),SUM(E5,T22),"")</f>
        <v/>
      </c>
      <c r="V22" s="245"/>
      <c r="W22" s="245"/>
      <c r="X22" s="339"/>
      <c r="Y22" s="38"/>
      <c r="Z22" s="27" t="str">
        <f>IF(NOT(ISBLANK(Y22)),SUM(E6,Y22),"")</f>
        <v/>
      </c>
      <c r="AB22" s="274" t="s">
        <v>49</v>
      </c>
      <c r="AC22" s="422"/>
      <c r="AD22" s="212">
        <v>2</v>
      </c>
      <c r="AE22" s="212"/>
      <c r="AF22" s="48">
        <v>4</v>
      </c>
      <c r="AG22" s="738">
        <f t="shared" si="1"/>
        <v>0</v>
      </c>
      <c r="AH22" s="739"/>
    </row>
    <row r="23" spans="2:34" ht="15.75" thickBot="1" x14ac:dyDescent="0.3">
      <c r="B23" s="244"/>
      <c r="C23" s="245"/>
      <c r="D23" s="339"/>
      <c r="E23" s="37"/>
      <c r="F23" s="27" t="str">
        <f>IF(NOT(ISBLANK(E23)),SUM(E2,E23),"")</f>
        <v/>
      </c>
      <c r="G23" s="244"/>
      <c r="H23" s="245"/>
      <c r="I23" s="339"/>
      <c r="J23" s="37"/>
      <c r="K23" s="27" t="str">
        <f>IF(NOT(ISBLANK(J23)),SUM(E3,J23),"")</f>
        <v/>
      </c>
      <c r="L23" s="212"/>
      <c r="M23" s="212"/>
      <c r="N23" s="346"/>
      <c r="O23" s="37"/>
      <c r="P23" s="82" t="str">
        <f>IF(NOT(ISBLANK(O23)),SUM(E4,O23),"")</f>
        <v/>
      </c>
      <c r="Q23" s="244"/>
      <c r="R23" s="245"/>
      <c r="S23" s="339"/>
      <c r="T23" s="38"/>
      <c r="U23" s="27" t="str">
        <f>IF(NOT(ISBLANK(T23)),SUM(E5,T23),"")</f>
        <v/>
      </c>
      <c r="V23" s="245"/>
      <c r="W23" s="245"/>
      <c r="X23" s="339"/>
      <c r="Y23" s="38"/>
      <c r="Z23" s="27" t="str">
        <f>IF(NOT(ISBLANK(Y23)),SUM(E6,Y23),"")</f>
        <v/>
      </c>
      <c r="AB23" s="220" t="s">
        <v>48</v>
      </c>
      <c r="AC23" s="426"/>
      <c r="AD23" s="206">
        <v>2</v>
      </c>
      <c r="AE23" s="206"/>
      <c r="AF23" s="51">
        <v>5</v>
      </c>
      <c r="AG23" s="736">
        <f t="shared" si="1"/>
        <v>0</v>
      </c>
      <c r="AH23" s="737"/>
    </row>
    <row r="24" spans="2:34" ht="15.75" thickBot="1" x14ac:dyDescent="0.3">
      <c r="B24" s="249"/>
      <c r="C24" s="250"/>
      <c r="D24" s="375"/>
      <c r="E24" s="39"/>
      <c r="F24" s="28" t="str">
        <f>IF(NOT(ISBLANK(E24)),SUM(E2,E24),"")</f>
        <v/>
      </c>
      <c r="G24" s="249"/>
      <c r="H24" s="250"/>
      <c r="I24" s="375"/>
      <c r="J24" s="39"/>
      <c r="K24" s="28" t="str">
        <f>IF(NOT(ISBLANK(J24)),SUM(E3,J24),"")</f>
        <v/>
      </c>
      <c r="L24" s="250"/>
      <c r="M24" s="250"/>
      <c r="N24" s="375"/>
      <c r="O24" s="39"/>
      <c r="P24" s="83" t="str">
        <f>IF(NOT(ISBLANK(O24)),SUM(E4,O24),"")</f>
        <v/>
      </c>
      <c r="Q24" s="249"/>
      <c r="R24" s="250"/>
      <c r="S24" s="375"/>
      <c r="T24" s="40"/>
      <c r="U24" s="28" t="str">
        <f>IF(NOT(ISBLANK(T24)),SUM(E5,T24),"")</f>
        <v/>
      </c>
      <c r="V24" s="250"/>
      <c r="W24" s="250"/>
      <c r="X24" s="375"/>
      <c r="Y24" s="40"/>
      <c r="Z24" s="28" t="str">
        <f>IF(NOT(ISBLANK(Y24)),SUM(E6,Y24),"")</f>
        <v/>
      </c>
    </row>
    <row r="25" spans="2:34" ht="15.75" thickBot="1" x14ac:dyDescent="0.3"/>
    <row r="26" spans="2:34" ht="15.75" thickBot="1" x14ac:dyDescent="0.3">
      <c r="B26" s="382" t="s">
        <v>65</v>
      </c>
      <c r="C26" s="383"/>
      <c r="D26" s="383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5"/>
    </row>
    <row r="27" spans="2:34" ht="15.75" thickBot="1" x14ac:dyDescent="0.3">
      <c r="B27" s="376" t="s">
        <v>2</v>
      </c>
      <c r="C27" s="377"/>
      <c r="D27" s="378"/>
      <c r="E27" s="35">
        <f>SUM(+E5+T18)</f>
        <v>0</v>
      </c>
      <c r="F27" s="431" t="s">
        <v>66</v>
      </c>
      <c r="G27" s="432"/>
      <c r="H27" s="434"/>
      <c r="I27" s="435"/>
      <c r="J27" s="183"/>
      <c r="K27" s="386" t="s">
        <v>163</v>
      </c>
      <c r="L27" s="387"/>
      <c r="M27" s="387"/>
      <c r="N27" s="387"/>
      <c r="O27" s="387"/>
      <c r="P27" s="388"/>
      <c r="Q27" s="386" t="s">
        <v>160</v>
      </c>
      <c r="R27" s="387"/>
      <c r="S27" s="405"/>
      <c r="T27" s="30" t="s">
        <v>5</v>
      </c>
      <c r="U27" s="31" t="s">
        <v>161</v>
      </c>
      <c r="AB27" s="436" t="s">
        <v>70</v>
      </c>
      <c r="AC27" s="437"/>
      <c r="AD27" s="438"/>
      <c r="AE27" s="423" t="s">
        <v>71</v>
      </c>
      <c r="AF27" s="424"/>
      <c r="AG27" s="424"/>
      <c r="AH27" s="425"/>
    </row>
    <row r="28" spans="2:34" ht="15.75" thickBot="1" x14ac:dyDescent="0.3">
      <c r="B28" s="379" t="s">
        <v>1</v>
      </c>
      <c r="C28" s="380"/>
      <c r="D28" s="381"/>
      <c r="E28" s="36">
        <f>SUM(5+E3+J14)</f>
        <v>5</v>
      </c>
      <c r="F28" s="433" t="s">
        <v>67</v>
      </c>
      <c r="G28" s="428"/>
      <c r="H28" s="429">
        <f>E2*4</f>
        <v>0</v>
      </c>
      <c r="I28" s="430"/>
      <c r="J28" s="29"/>
      <c r="K28" s="317"/>
      <c r="L28" s="318"/>
      <c r="M28" s="318"/>
      <c r="N28" s="318"/>
      <c r="O28" s="318"/>
      <c r="P28" s="319"/>
      <c r="Q28" s="406"/>
      <c r="R28" s="407"/>
      <c r="S28" s="408"/>
      <c r="T28" s="185"/>
      <c r="U28" s="186"/>
      <c r="AB28" s="274" t="s">
        <v>72</v>
      </c>
      <c r="AC28" s="223"/>
      <c r="AD28" s="360"/>
      <c r="AE28" s="215" t="s">
        <v>75</v>
      </c>
      <c r="AF28" s="215"/>
      <c r="AG28" s="215"/>
      <c r="AH28" s="216"/>
    </row>
    <row r="29" spans="2:34" x14ac:dyDescent="0.25">
      <c r="B29" s="32"/>
      <c r="C29" s="29"/>
      <c r="D29" s="29"/>
      <c r="E29" s="29"/>
      <c r="F29" s="362" t="s">
        <v>250</v>
      </c>
      <c r="G29" s="363"/>
      <c r="H29" s="364"/>
      <c r="I29" s="365"/>
      <c r="J29" s="29"/>
      <c r="K29" s="317"/>
      <c r="L29" s="318"/>
      <c r="M29" s="318"/>
      <c r="N29" s="318"/>
      <c r="O29" s="318"/>
      <c r="P29" s="319"/>
      <c r="Q29" s="402"/>
      <c r="R29" s="403"/>
      <c r="S29" s="404"/>
      <c r="T29" s="185"/>
      <c r="U29" s="186"/>
      <c r="AB29" s="274" t="s">
        <v>2</v>
      </c>
      <c r="AC29" s="223"/>
      <c r="AD29" s="360"/>
      <c r="AE29" s="215" t="s">
        <v>76</v>
      </c>
      <c r="AF29" s="215"/>
      <c r="AG29" s="215"/>
      <c r="AH29" s="216"/>
    </row>
    <row r="30" spans="2:34" x14ac:dyDescent="0.25">
      <c r="B30" s="32"/>
      <c r="C30" s="29"/>
      <c r="D30" s="29"/>
      <c r="E30" s="29"/>
      <c r="F30" s="427" t="s">
        <v>249</v>
      </c>
      <c r="G30" s="428"/>
      <c r="H30" s="429">
        <f>E4*3</f>
        <v>0</v>
      </c>
      <c r="I30" s="430"/>
      <c r="J30" s="29"/>
      <c r="K30" s="317"/>
      <c r="L30" s="318"/>
      <c r="M30" s="318"/>
      <c r="N30" s="318"/>
      <c r="O30" s="318"/>
      <c r="P30" s="319"/>
      <c r="Q30" s="402"/>
      <c r="R30" s="403"/>
      <c r="S30" s="404"/>
      <c r="T30" s="185"/>
      <c r="U30" s="186"/>
      <c r="AB30" s="274" t="s">
        <v>73</v>
      </c>
      <c r="AC30" s="223"/>
      <c r="AD30" s="360"/>
      <c r="AE30" s="215" t="s">
        <v>77</v>
      </c>
      <c r="AF30" s="215"/>
      <c r="AG30" s="215"/>
      <c r="AH30" s="216"/>
    </row>
    <row r="31" spans="2:34" ht="15.75" thickBot="1" x14ac:dyDescent="0.3">
      <c r="B31" s="182"/>
      <c r="C31" s="183"/>
      <c r="D31" s="183"/>
      <c r="E31" s="183"/>
      <c r="F31" s="362" t="s">
        <v>247</v>
      </c>
      <c r="G31" s="363"/>
      <c r="H31" s="364"/>
      <c r="I31" s="365"/>
      <c r="J31" s="29"/>
      <c r="K31" s="317"/>
      <c r="L31" s="318"/>
      <c r="M31" s="318"/>
      <c r="N31" s="318"/>
      <c r="O31" s="318"/>
      <c r="P31" s="319"/>
      <c r="Q31" s="357"/>
      <c r="R31" s="358"/>
      <c r="S31" s="359"/>
      <c r="T31" s="187"/>
      <c r="U31" s="188"/>
      <c r="AB31" s="274" t="s">
        <v>74</v>
      </c>
      <c r="AC31" s="223"/>
      <c r="AD31" s="360"/>
      <c r="AE31" s="215" t="s">
        <v>78</v>
      </c>
      <c r="AF31" s="215"/>
      <c r="AG31" s="215"/>
      <c r="AH31" s="216"/>
    </row>
    <row r="32" spans="2:34" ht="15.75" thickBot="1" x14ac:dyDescent="0.3">
      <c r="B32" s="182"/>
      <c r="C32" s="183"/>
      <c r="D32" s="183"/>
      <c r="E32" s="183"/>
      <c r="F32" s="366" t="s">
        <v>248</v>
      </c>
      <c r="G32" s="367"/>
      <c r="H32" s="368">
        <f>E4*4</f>
        <v>0</v>
      </c>
      <c r="I32" s="369"/>
      <c r="J32" s="29"/>
      <c r="K32" s="317"/>
      <c r="L32" s="318"/>
      <c r="M32" s="318"/>
      <c r="N32" s="318"/>
      <c r="O32" s="318"/>
      <c r="P32" s="319"/>
      <c r="Q32" s="399" t="s">
        <v>121</v>
      </c>
      <c r="R32" s="400"/>
      <c r="S32" s="401"/>
      <c r="T32" s="76" t="s">
        <v>3</v>
      </c>
      <c r="U32" s="77" t="s">
        <v>162</v>
      </c>
      <c r="AB32" s="220" t="s">
        <v>1</v>
      </c>
      <c r="AC32" s="221"/>
      <c r="AD32" s="361"/>
      <c r="AE32" s="218" t="s">
        <v>79</v>
      </c>
      <c r="AF32" s="218"/>
      <c r="AG32" s="218"/>
      <c r="AH32" s="219"/>
    </row>
    <row r="33" spans="2:31" ht="15.75" thickBot="1" x14ac:dyDescent="0.3">
      <c r="B33" s="32"/>
      <c r="C33" s="29"/>
      <c r="D33" s="29"/>
      <c r="E33" s="29"/>
      <c r="F33" s="29"/>
      <c r="G33" s="29"/>
      <c r="H33" s="29"/>
      <c r="I33" s="29"/>
      <c r="J33" s="29"/>
      <c r="K33" s="317"/>
      <c r="L33" s="318"/>
      <c r="M33" s="318"/>
      <c r="N33" s="318"/>
      <c r="O33" s="318"/>
      <c r="P33" s="319"/>
      <c r="Q33" s="402"/>
      <c r="R33" s="403"/>
      <c r="S33" s="404"/>
      <c r="T33" s="185"/>
      <c r="U33" s="186"/>
    </row>
    <row r="34" spans="2:31" ht="15.7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47"/>
      <c r="L34" s="348"/>
      <c r="M34" s="348"/>
      <c r="N34" s="348"/>
      <c r="O34" s="348"/>
      <c r="P34" s="349"/>
      <c r="Q34" s="357"/>
      <c r="R34" s="358"/>
      <c r="S34" s="359"/>
      <c r="T34" s="187"/>
      <c r="U34" s="188"/>
      <c r="AB34" s="742" t="s">
        <v>741</v>
      </c>
      <c r="AC34" s="743"/>
      <c r="AD34" s="370" t="s">
        <v>742</v>
      </c>
      <c r="AE34" s="371"/>
    </row>
    <row r="35" spans="2:31" ht="15.75" thickBot="1" x14ac:dyDescent="0.3">
      <c r="AB35" s="214" t="s">
        <v>744</v>
      </c>
      <c r="AC35" s="215"/>
      <c r="AD35" s="215"/>
      <c r="AE35" s="216"/>
    </row>
    <row r="36" spans="2:31" ht="15.75" thickBot="1" x14ac:dyDescent="0.3">
      <c r="B36" s="324" t="s">
        <v>165</v>
      </c>
      <c r="C36" s="325"/>
      <c r="D36" s="325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8"/>
      <c r="R36" s="328"/>
      <c r="S36" s="327"/>
      <c r="T36" s="350" t="s">
        <v>164</v>
      </c>
      <c r="U36" s="351"/>
      <c r="AB36" s="217" t="s">
        <v>743</v>
      </c>
      <c r="AC36" s="218"/>
      <c r="AD36" s="218"/>
      <c r="AE36" s="219"/>
    </row>
    <row r="37" spans="2:31" x14ac:dyDescent="0.25">
      <c r="B37" s="352"/>
      <c r="C37" s="353"/>
      <c r="D37" s="353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5"/>
      <c r="R37" s="355"/>
      <c r="S37" s="356"/>
      <c r="T37" s="50" t="s">
        <v>169</v>
      </c>
      <c r="U37" s="42"/>
      <c r="AB37" s="439"/>
      <c r="AC37" s="439"/>
      <c r="AD37" s="439"/>
      <c r="AE37" s="439"/>
    </row>
    <row r="38" spans="2:31" x14ac:dyDescent="0.25">
      <c r="B38" s="352"/>
      <c r="C38" s="353"/>
      <c r="D38" s="353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5"/>
      <c r="R38" s="355"/>
      <c r="S38" s="356"/>
      <c r="T38" s="50" t="s">
        <v>170</v>
      </c>
      <c r="U38" s="42"/>
      <c r="AB38" s="439"/>
      <c r="AC38" s="439"/>
      <c r="AD38" s="439"/>
      <c r="AE38" s="439"/>
    </row>
    <row r="39" spans="2:31" x14ac:dyDescent="0.25">
      <c r="B39" s="352"/>
      <c r="C39" s="353"/>
      <c r="D39" s="353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5"/>
      <c r="R39" s="355"/>
      <c r="S39" s="356"/>
      <c r="T39" s="55" t="s">
        <v>171</v>
      </c>
      <c r="U39" s="42"/>
      <c r="AB39" s="439"/>
      <c r="AC39" s="439"/>
      <c r="AD39" s="439"/>
      <c r="AE39" s="439"/>
    </row>
    <row r="40" spans="2:31" x14ac:dyDescent="0.25">
      <c r="B40" s="352"/>
      <c r="C40" s="353"/>
      <c r="D40" s="353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5"/>
      <c r="R40" s="355"/>
      <c r="S40" s="356"/>
      <c r="T40" s="48"/>
      <c r="U40" s="49"/>
      <c r="V40" s="48"/>
      <c r="W40" s="48"/>
      <c r="AB40" s="439"/>
      <c r="AC40" s="439"/>
      <c r="AD40" s="439"/>
      <c r="AE40" s="439"/>
    </row>
    <row r="41" spans="2:31" x14ac:dyDescent="0.25">
      <c r="B41" s="352"/>
      <c r="C41" s="353"/>
      <c r="D41" s="353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5"/>
      <c r="R41" s="355"/>
      <c r="S41" s="356"/>
      <c r="T41" s="48"/>
      <c r="U41" s="49"/>
      <c r="V41" s="48"/>
      <c r="W41" s="48"/>
      <c r="AB41" s="439"/>
      <c r="AC41" s="439"/>
      <c r="AD41" s="439"/>
      <c r="AE41" s="439"/>
    </row>
    <row r="42" spans="2:31" x14ac:dyDescent="0.25">
      <c r="B42" s="352"/>
      <c r="C42" s="353"/>
      <c r="D42" s="353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5"/>
      <c r="R42" s="355"/>
      <c r="S42" s="356"/>
      <c r="T42" s="48"/>
      <c r="U42" s="49"/>
      <c r="V42" s="48"/>
      <c r="W42" s="48"/>
      <c r="AB42" s="439"/>
      <c r="AC42" s="439"/>
      <c r="AD42" s="439"/>
      <c r="AE42" s="439"/>
    </row>
    <row r="43" spans="2:31" ht="15.75" thickBot="1" x14ac:dyDescent="0.3">
      <c r="B43" s="389"/>
      <c r="C43" s="390"/>
      <c r="D43" s="390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2"/>
      <c r="R43" s="392"/>
      <c r="S43" s="393"/>
      <c r="T43" s="51"/>
      <c r="U43" s="52"/>
      <c r="V43" s="48"/>
      <c r="W43" s="48"/>
      <c r="AB43" s="439"/>
      <c r="AC43" s="439"/>
      <c r="AD43" s="439"/>
      <c r="AE43" s="439"/>
    </row>
  </sheetData>
  <mergeCells count="223">
    <mergeCell ref="AB43:AC43"/>
    <mergeCell ref="AD38:AE38"/>
    <mergeCell ref="AD39:AE39"/>
    <mergeCell ref="AD40:AE40"/>
    <mergeCell ref="AD41:AE41"/>
    <mergeCell ref="AD42:AE42"/>
    <mergeCell ref="AD43:AE43"/>
    <mergeCell ref="N4:P4"/>
    <mergeCell ref="N5:P5"/>
    <mergeCell ref="AB28:AD28"/>
    <mergeCell ref="AB22:AC22"/>
    <mergeCell ref="AB23:AC23"/>
    <mergeCell ref="AB37:AE37"/>
    <mergeCell ref="AB38:AC38"/>
    <mergeCell ref="AB39:AC39"/>
    <mergeCell ref="AB40:AC40"/>
    <mergeCell ref="AB41:AC41"/>
    <mergeCell ref="AB42:AC42"/>
    <mergeCell ref="AB21:AC21"/>
    <mergeCell ref="AB17:AC17"/>
    <mergeCell ref="AB18:AC18"/>
    <mergeCell ref="F29:G29"/>
    <mergeCell ref="H29:I29"/>
    <mergeCell ref="F30:G30"/>
    <mergeCell ref="H30:I30"/>
    <mergeCell ref="AG19:AH19"/>
    <mergeCell ref="AG20:AH20"/>
    <mergeCell ref="AG21:AH21"/>
    <mergeCell ref="AB29:AD29"/>
    <mergeCell ref="AG22:AH22"/>
    <mergeCell ref="AG23:AH23"/>
    <mergeCell ref="AD21:AE21"/>
    <mergeCell ref="AD22:AE22"/>
    <mergeCell ref="V23:X23"/>
    <mergeCell ref="V24:X24"/>
    <mergeCell ref="F27:G27"/>
    <mergeCell ref="F28:G28"/>
    <mergeCell ref="H27:I27"/>
    <mergeCell ref="H28:I28"/>
    <mergeCell ref="G21:I21"/>
    <mergeCell ref="AD23:AE23"/>
    <mergeCell ref="AB27:AD27"/>
    <mergeCell ref="AB2:AG3"/>
    <mergeCell ref="AB5:AE5"/>
    <mergeCell ref="AB6:AC6"/>
    <mergeCell ref="AB7:AC7"/>
    <mergeCell ref="AB9:AC9"/>
    <mergeCell ref="AB10:AC10"/>
    <mergeCell ref="AB11:AC11"/>
    <mergeCell ref="AE27:AH27"/>
    <mergeCell ref="AE28:AH28"/>
    <mergeCell ref="AG18:AH18"/>
    <mergeCell ref="AD11:AE11"/>
    <mergeCell ref="AD12:AE12"/>
    <mergeCell ref="AD13:AE13"/>
    <mergeCell ref="AB12:AC12"/>
    <mergeCell ref="AB13:AC13"/>
    <mergeCell ref="AB14:AC14"/>
    <mergeCell ref="AB15:AC15"/>
    <mergeCell ref="AD14:AE14"/>
    <mergeCell ref="AD15:AE15"/>
    <mergeCell ref="AD17:AE17"/>
    <mergeCell ref="AD18:AE18"/>
    <mergeCell ref="AD19:AE19"/>
    <mergeCell ref="AD20:AE20"/>
    <mergeCell ref="AB19:AC19"/>
    <mergeCell ref="AD9:AE9"/>
    <mergeCell ref="AD10:AE10"/>
    <mergeCell ref="AF5:AG5"/>
    <mergeCell ref="AG15:AH15"/>
    <mergeCell ref="AG17:AH17"/>
    <mergeCell ref="V18:X18"/>
    <mergeCell ref="V19:X19"/>
    <mergeCell ref="V20:X20"/>
    <mergeCell ref="AG9:AH9"/>
    <mergeCell ref="AG10:AH10"/>
    <mergeCell ref="AG11:AH11"/>
    <mergeCell ref="AG12:AH12"/>
    <mergeCell ref="AG13:AH13"/>
    <mergeCell ref="AG14:AH14"/>
    <mergeCell ref="V10:Z10"/>
    <mergeCell ref="AB20:AC20"/>
    <mergeCell ref="V21:X21"/>
    <mergeCell ref="V22:X22"/>
    <mergeCell ref="V11:X11"/>
    <mergeCell ref="V12:X12"/>
    <mergeCell ref="V13:X13"/>
    <mergeCell ref="V14:X14"/>
    <mergeCell ref="V15:X15"/>
    <mergeCell ref="V16:X16"/>
    <mergeCell ref="Q10:U10"/>
    <mergeCell ref="Q11:S11"/>
    <mergeCell ref="Q12:S12"/>
    <mergeCell ref="Q13:S13"/>
    <mergeCell ref="Q14:S14"/>
    <mergeCell ref="Q15:S15"/>
    <mergeCell ref="Q16:S16"/>
    <mergeCell ref="V17:X17"/>
    <mergeCell ref="Q32:S32"/>
    <mergeCell ref="Q33:S33"/>
    <mergeCell ref="Q34:S34"/>
    <mergeCell ref="Q27:S27"/>
    <mergeCell ref="Q28:S28"/>
    <mergeCell ref="Q29:S29"/>
    <mergeCell ref="Q30:S30"/>
    <mergeCell ref="Q17:S17"/>
    <mergeCell ref="Q18:S18"/>
    <mergeCell ref="Q19:S19"/>
    <mergeCell ref="Q20:S20"/>
    <mergeCell ref="Q21:S21"/>
    <mergeCell ref="Q22:S22"/>
    <mergeCell ref="N2:P2"/>
    <mergeCell ref="N3:P3"/>
    <mergeCell ref="J2:L2"/>
    <mergeCell ref="J3:L3"/>
    <mergeCell ref="J4:L4"/>
    <mergeCell ref="L17:N17"/>
    <mergeCell ref="L18:N18"/>
    <mergeCell ref="L19:N19"/>
    <mergeCell ref="L20:N20"/>
    <mergeCell ref="L11:N11"/>
    <mergeCell ref="L12:N12"/>
    <mergeCell ref="L13:N13"/>
    <mergeCell ref="L14:N14"/>
    <mergeCell ref="L15:N15"/>
    <mergeCell ref="L16:N16"/>
    <mergeCell ref="G10:K10"/>
    <mergeCell ref="G16:I16"/>
    <mergeCell ref="G17:I17"/>
    <mergeCell ref="G18:I18"/>
    <mergeCell ref="G19:I19"/>
    <mergeCell ref="G20:I20"/>
    <mergeCell ref="G22:I22"/>
    <mergeCell ref="G23:I23"/>
    <mergeCell ref="G24:I24"/>
    <mergeCell ref="L23:N23"/>
    <mergeCell ref="L24:N24"/>
    <mergeCell ref="L21:N21"/>
    <mergeCell ref="L22:N22"/>
    <mergeCell ref="Q23:S23"/>
    <mergeCell ref="Q24:S24"/>
    <mergeCell ref="B42:J42"/>
    <mergeCell ref="K42:S42"/>
    <mergeCell ref="B43:J43"/>
    <mergeCell ref="K43:S43"/>
    <mergeCell ref="B38:J38"/>
    <mergeCell ref="K38:S38"/>
    <mergeCell ref="B39:J39"/>
    <mergeCell ref="K39:S39"/>
    <mergeCell ref="B40:J40"/>
    <mergeCell ref="K40:S40"/>
    <mergeCell ref="B4:D4"/>
    <mergeCell ref="B5:D5"/>
    <mergeCell ref="B6:D6"/>
    <mergeCell ref="B22:D22"/>
    <mergeCell ref="B23:D23"/>
    <mergeCell ref="B24:D24"/>
    <mergeCell ref="B27:D27"/>
    <mergeCell ref="B41:J41"/>
    <mergeCell ref="K41:S41"/>
    <mergeCell ref="B28:D28"/>
    <mergeCell ref="G11:I11"/>
    <mergeCell ref="G12:I12"/>
    <mergeCell ref="G13:I13"/>
    <mergeCell ref="G14:I14"/>
    <mergeCell ref="G15:I15"/>
    <mergeCell ref="B16:D16"/>
    <mergeCell ref="B17:D17"/>
    <mergeCell ref="B18:D18"/>
    <mergeCell ref="B19:D19"/>
    <mergeCell ref="B20:D20"/>
    <mergeCell ref="B21:D21"/>
    <mergeCell ref="B26:U26"/>
    <mergeCell ref="K27:P27"/>
    <mergeCell ref="K28:P28"/>
    <mergeCell ref="K33:P33"/>
    <mergeCell ref="K34:P34"/>
    <mergeCell ref="B36:S36"/>
    <mergeCell ref="T36:U36"/>
    <mergeCell ref="B37:J37"/>
    <mergeCell ref="K37:S37"/>
    <mergeCell ref="K30:P30"/>
    <mergeCell ref="AE30:AH30"/>
    <mergeCell ref="K31:P31"/>
    <mergeCell ref="AE31:AH31"/>
    <mergeCell ref="K32:P32"/>
    <mergeCell ref="AE32:AH32"/>
    <mergeCell ref="Q31:S31"/>
    <mergeCell ref="AB30:AD30"/>
    <mergeCell ref="AB31:AD31"/>
    <mergeCell ref="AB32:AD32"/>
    <mergeCell ref="F31:G31"/>
    <mergeCell ref="H31:I31"/>
    <mergeCell ref="F32:G32"/>
    <mergeCell ref="H32:I32"/>
    <mergeCell ref="AB34:AC34"/>
    <mergeCell ref="AD34:AE34"/>
    <mergeCell ref="AB35:AE35"/>
    <mergeCell ref="AB36:AE36"/>
    <mergeCell ref="F1:I1"/>
    <mergeCell ref="J1:U1"/>
    <mergeCell ref="F2:I2"/>
    <mergeCell ref="F3:I3"/>
    <mergeCell ref="K29:P29"/>
    <mergeCell ref="AE29:AH29"/>
    <mergeCell ref="B9:Z9"/>
    <mergeCell ref="B10:F10"/>
    <mergeCell ref="L10:P10"/>
    <mergeCell ref="F4:I4"/>
    <mergeCell ref="F5:I5"/>
    <mergeCell ref="F6:I6"/>
    <mergeCell ref="J6:U7"/>
    <mergeCell ref="F7:I7"/>
    <mergeCell ref="J5:L5"/>
    <mergeCell ref="B7:D7"/>
    <mergeCell ref="B11:D11"/>
    <mergeCell ref="B12:D12"/>
    <mergeCell ref="B13:D13"/>
    <mergeCell ref="B14:D14"/>
    <mergeCell ref="B15:D15"/>
    <mergeCell ref="B1:D1"/>
    <mergeCell ref="B2:D2"/>
    <mergeCell ref="B3:D3"/>
  </mergeCells>
  <pageMargins left="0.25" right="0.25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C9" sqref="C9:G9"/>
    </sheetView>
  </sheetViews>
  <sheetFormatPr defaultRowHeight="15" x14ac:dyDescent="0.25"/>
  <sheetData>
    <row r="1" spans="1:16" ht="15.75" thickBot="1" x14ac:dyDescent="0.3">
      <c r="A1" s="446" t="s">
        <v>311</v>
      </c>
      <c r="B1" s="447"/>
      <c r="C1" s="447"/>
      <c r="D1" s="447"/>
      <c r="E1" s="447"/>
      <c r="F1" s="447"/>
      <c r="G1" s="448"/>
      <c r="J1" s="246" t="s">
        <v>344</v>
      </c>
      <c r="K1" s="247"/>
      <c r="L1" s="247"/>
      <c r="M1" s="247"/>
      <c r="N1" s="247"/>
      <c r="O1" s="247"/>
      <c r="P1" s="248"/>
    </row>
    <row r="2" spans="1:16" ht="15" customHeight="1" thickBot="1" x14ac:dyDescent="0.3">
      <c r="A2" s="440" t="s">
        <v>312</v>
      </c>
      <c r="B2" s="441"/>
      <c r="C2" s="449" t="s">
        <v>317</v>
      </c>
      <c r="D2" s="449"/>
      <c r="E2" s="449"/>
      <c r="F2" s="449"/>
      <c r="G2" s="450"/>
      <c r="J2" s="464" t="s">
        <v>343</v>
      </c>
      <c r="K2" s="453"/>
      <c r="L2" s="93" t="s">
        <v>330</v>
      </c>
      <c r="M2" s="453" t="s">
        <v>64</v>
      </c>
      <c r="N2" s="453"/>
      <c r="O2" s="453"/>
      <c r="P2" s="454"/>
    </row>
    <row r="3" spans="1:16" x14ac:dyDescent="0.25">
      <c r="A3" s="444"/>
      <c r="B3" s="445"/>
      <c r="C3" s="212" t="s">
        <v>318</v>
      </c>
      <c r="D3" s="212"/>
      <c r="E3" s="212"/>
      <c r="F3" s="212"/>
      <c r="G3" s="213"/>
      <c r="J3" s="465" t="s">
        <v>329</v>
      </c>
      <c r="K3" s="466"/>
      <c r="L3" s="92" t="s">
        <v>345</v>
      </c>
      <c r="M3" s="455" t="str">
        <f>"+1 tiradas de hechizos"</f>
        <v>+1 tiradas de hechizos</v>
      </c>
      <c r="N3" s="455"/>
      <c r="O3" s="455"/>
      <c r="P3" s="456"/>
    </row>
    <row r="4" spans="1:16" x14ac:dyDescent="0.25">
      <c r="A4" s="444"/>
      <c r="B4" s="445"/>
      <c r="C4" s="212" t="s">
        <v>319</v>
      </c>
      <c r="D4" s="212"/>
      <c r="E4" s="212"/>
      <c r="F4" s="212"/>
      <c r="G4" s="213"/>
      <c r="J4" s="457" t="s">
        <v>331</v>
      </c>
      <c r="K4" s="458"/>
      <c r="L4" s="90" t="s">
        <v>346</v>
      </c>
      <c r="M4" s="451" t="str">
        <f>"+2 tiradas de CC"</f>
        <v>+2 tiradas de CC</v>
      </c>
      <c r="N4" s="451"/>
      <c r="O4" s="451"/>
      <c r="P4" s="452"/>
    </row>
    <row r="5" spans="1:16" x14ac:dyDescent="0.25">
      <c r="A5" s="444"/>
      <c r="B5" s="445"/>
      <c r="C5" s="212" t="s">
        <v>320</v>
      </c>
      <c r="D5" s="212"/>
      <c r="E5" s="212"/>
      <c r="F5" s="212"/>
      <c r="G5" s="213"/>
      <c r="J5" s="457" t="s">
        <v>332</v>
      </c>
      <c r="K5" s="458"/>
      <c r="L5" s="90" t="s">
        <v>347</v>
      </c>
      <c r="M5" s="451" t="str">
        <f>"+1 daño armas a distancia"</f>
        <v>+1 daño armas a distancia</v>
      </c>
      <c r="N5" s="451"/>
      <c r="O5" s="451"/>
      <c r="P5" s="452"/>
    </row>
    <row r="6" spans="1:16" x14ac:dyDescent="0.25">
      <c r="A6" s="444"/>
      <c r="B6" s="445"/>
      <c r="C6" s="212" t="s">
        <v>321</v>
      </c>
      <c r="D6" s="212"/>
      <c r="E6" s="212"/>
      <c r="F6" s="212"/>
      <c r="G6" s="213"/>
      <c r="J6" s="457" t="s">
        <v>333</v>
      </c>
      <c r="K6" s="458"/>
      <c r="L6" s="90" t="s">
        <v>348</v>
      </c>
      <c r="M6" s="451" t="str">
        <f>"+1 a defensa"</f>
        <v>+1 a defensa</v>
      </c>
      <c r="N6" s="451"/>
      <c r="O6" s="451"/>
      <c r="P6" s="452"/>
    </row>
    <row r="7" spans="1:16" ht="15.75" thickBot="1" x14ac:dyDescent="0.3">
      <c r="A7" s="442"/>
      <c r="B7" s="443"/>
      <c r="C7" s="206" t="s">
        <v>757</v>
      </c>
      <c r="D7" s="206"/>
      <c r="E7" s="206"/>
      <c r="F7" s="206"/>
      <c r="G7" s="207"/>
      <c r="J7" s="457" t="s">
        <v>334</v>
      </c>
      <c r="K7" s="458"/>
      <c r="L7" s="461" t="s">
        <v>346</v>
      </c>
      <c r="M7" s="451" t="str">
        <f>"puede repetir tiradas de daño usando token o mecanismos similares"</f>
        <v>puede repetir tiradas de daño usando token o mecanismos similares</v>
      </c>
      <c r="N7" s="451"/>
      <c r="O7" s="451"/>
      <c r="P7" s="452"/>
    </row>
    <row r="8" spans="1:16" x14ac:dyDescent="0.25">
      <c r="A8" s="440" t="s">
        <v>313</v>
      </c>
      <c r="B8" s="441"/>
      <c r="C8" s="449" t="s">
        <v>322</v>
      </c>
      <c r="D8" s="449"/>
      <c r="E8" s="449"/>
      <c r="F8" s="449"/>
      <c r="G8" s="450"/>
      <c r="J8" s="457"/>
      <c r="K8" s="458"/>
      <c r="L8" s="461"/>
      <c r="M8" s="451"/>
      <c r="N8" s="451"/>
      <c r="O8" s="451"/>
      <c r="P8" s="452"/>
    </row>
    <row r="9" spans="1:16" ht="15.75" thickBot="1" x14ac:dyDescent="0.3">
      <c r="A9" s="442"/>
      <c r="B9" s="443"/>
      <c r="C9" s="206" t="s">
        <v>323</v>
      </c>
      <c r="D9" s="206"/>
      <c r="E9" s="206"/>
      <c r="F9" s="206"/>
      <c r="G9" s="207"/>
      <c r="J9" s="457" t="s">
        <v>335</v>
      </c>
      <c r="K9" s="458"/>
      <c r="L9" s="90" t="s">
        <v>346</v>
      </c>
      <c r="M9" s="451" t="str">
        <f>"+1 daño CC"</f>
        <v>+1 daño CC</v>
      </c>
      <c r="N9" s="451"/>
      <c r="O9" s="451"/>
      <c r="P9" s="452"/>
    </row>
    <row r="10" spans="1:16" x14ac:dyDescent="0.25">
      <c r="A10" s="444" t="s">
        <v>314</v>
      </c>
      <c r="B10" s="445"/>
      <c r="C10" s="212" t="s">
        <v>324</v>
      </c>
      <c r="D10" s="212"/>
      <c r="E10" s="212"/>
      <c r="F10" s="212"/>
      <c r="G10" s="213"/>
      <c r="J10" s="457" t="s">
        <v>336</v>
      </c>
      <c r="K10" s="458"/>
      <c r="L10" s="90" t="s">
        <v>345</v>
      </c>
      <c r="M10" s="451" t="s">
        <v>351</v>
      </c>
      <c r="N10" s="451"/>
      <c r="O10" s="451"/>
      <c r="P10" s="452"/>
    </row>
    <row r="11" spans="1:16" ht="15.75" thickBot="1" x14ac:dyDescent="0.3">
      <c r="A11" s="444"/>
      <c r="B11" s="445"/>
      <c r="C11" s="212" t="s">
        <v>323</v>
      </c>
      <c r="D11" s="212"/>
      <c r="E11" s="212"/>
      <c r="F11" s="212"/>
      <c r="G11" s="213"/>
      <c r="J11" s="457" t="s">
        <v>337</v>
      </c>
      <c r="K11" s="458"/>
      <c r="L11" s="90" t="s">
        <v>346</v>
      </c>
      <c r="M11" s="451" t="s">
        <v>352</v>
      </c>
      <c r="N11" s="451"/>
      <c r="O11" s="451"/>
      <c r="P11" s="452"/>
    </row>
    <row r="12" spans="1:16" x14ac:dyDescent="0.25">
      <c r="A12" s="440" t="s">
        <v>315</v>
      </c>
      <c r="B12" s="441"/>
      <c r="C12" s="449" t="s">
        <v>325</v>
      </c>
      <c r="D12" s="449"/>
      <c r="E12" s="449"/>
      <c r="F12" s="449"/>
      <c r="G12" s="450"/>
      <c r="J12" s="457" t="s">
        <v>338</v>
      </c>
      <c r="K12" s="458"/>
      <c r="L12" s="90" t="s">
        <v>346</v>
      </c>
      <c r="M12" s="451" t="s">
        <v>353</v>
      </c>
      <c r="N12" s="451"/>
      <c r="O12" s="451"/>
      <c r="P12" s="452"/>
    </row>
    <row r="13" spans="1:16" ht="15.75" thickBot="1" x14ac:dyDescent="0.3">
      <c r="A13" s="442"/>
      <c r="B13" s="443"/>
      <c r="C13" s="206" t="s">
        <v>323</v>
      </c>
      <c r="D13" s="206"/>
      <c r="E13" s="206"/>
      <c r="F13" s="206"/>
      <c r="G13" s="207"/>
      <c r="J13" s="457" t="s">
        <v>339</v>
      </c>
      <c r="K13" s="458"/>
      <c r="L13" s="90" t="s">
        <v>346</v>
      </c>
      <c r="M13" s="451" t="str">
        <f>"+1 a absorción"</f>
        <v>+1 a absorción</v>
      </c>
      <c r="N13" s="451"/>
      <c r="O13" s="451"/>
      <c r="P13" s="452"/>
    </row>
    <row r="14" spans="1:16" ht="15.75" thickBot="1" x14ac:dyDescent="0.3">
      <c r="A14" s="444" t="s">
        <v>316</v>
      </c>
      <c r="B14" s="445"/>
      <c r="C14" s="212" t="s">
        <v>326</v>
      </c>
      <c r="D14" s="212"/>
      <c r="E14" s="212"/>
      <c r="F14" s="212"/>
      <c r="G14" s="213"/>
      <c r="J14" s="457" t="s">
        <v>340</v>
      </c>
      <c r="K14" s="458"/>
      <c r="L14" s="90" t="s">
        <v>348</v>
      </c>
      <c r="M14" s="451" t="str">
        <f>"+2 a tiradas de armas a distancia"</f>
        <v>+2 a tiradas de armas a distancia</v>
      </c>
      <c r="N14" s="451"/>
      <c r="O14" s="451"/>
      <c r="P14" s="452"/>
    </row>
    <row r="15" spans="1:16" x14ac:dyDescent="0.25">
      <c r="A15" s="440" t="s">
        <v>175</v>
      </c>
      <c r="B15" s="441"/>
      <c r="C15" s="449" t="s">
        <v>327</v>
      </c>
      <c r="D15" s="449"/>
      <c r="E15" s="449"/>
      <c r="F15" s="449"/>
      <c r="G15" s="450"/>
      <c r="J15" s="457" t="s">
        <v>341</v>
      </c>
      <c r="K15" s="458"/>
      <c r="L15" s="90" t="s">
        <v>347</v>
      </c>
      <c r="M15" s="451" t="str">
        <f>"+2 a iniciativa"</f>
        <v>+2 a iniciativa</v>
      </c>
      <c r="N15" s="451"/>
      <c r="O15" s="451"/>
      <c r="P15" s="452"/>
    </row>
    <row r="16" spans="1:16" ht="15.75" thickBot="1" x14ac:dyDescent="0.3">
      <c r="A16" s="442"/>
      <c r="B16" s="443"/>
      <c r="C16" s="206" t="s">
        <v>328</v>
      </c>
      <c r="D16" s="206"/>
      <c r="E16" s="206"/>
      <c r="F16" s="206"/>
      <c r="G16" s="207"/>
      <c r="J16" s="457" t="s">
        <v>342</v>
      </c>
      <c r="K16" s="458"/>
      <c r="L16" s="461" t="s">
        <v>346</v>
      </c>
      <c r="M16" s="451" t="s">
        <v>354</v>
      </c>
      <c r="N16" s="451"/>
      <c r="O16" s="451"/>
      <c r="P16" s="452"/>
    </row>
    <row r="17" spans="10:16" x14ac:dyDescent="0.25">
      <c r="J17" s="457"/>
      <c r="K17" s="458"/>
      <c r="L17" s="461"/>
      <c r="M17" s="451"/>
      <c r="N17" s="451"/>
      <c r="O17" s="451"/>
      <c r="P17" s="452"/>
    </row>
    <row r="18" spans="10:16" ht="15.75" thickBot="1" x14ac:dyDescent="0.3">
      <c r="J18" s="459" t="s">
        <v>349</v>
      </c>
      <c r="K18" s="460"/>
      <c r="L18" s="91" t="s">
        <v>350</v>
      </c>
      <c r="M18" s="462" t="s">
        <v>355</v>
      </c>
      <c r="N18" s="462"/>
      <c r="O18" s="462"/>
      <c r="P18" s="463"/>
    </row>
  </sheetData>
  <mergeCells count="55">
    <mergeCell ref="J1:P1"/>
    <mergeCell ref="J18:K18"/>
    <mergeCell ref="J7:K8"/>
    <mergeCell ref="J16:K17"/>
    <mergeCell ref="L16:L17"/>
    <mergeCell ref="L7:L8"/>
    <mergeCell ref="J11:K11"/>
    <mergeCell ref="J12:K12"/>
    <mergeCell ref="J13:K13"/>
    <mergeCell ref="J14:K14"/>
    <mergeCell ref="J15:K15"/>
    <mergeCell ref="M18:P18"/>
    <mergeCell ref="J2:K2"/>
    <mergeCell ref="J3:K3"/>
    <mergeCell ref="J4:K4"/>
    <mergeCell ref="J5:K5"/>
    <mergeCell ref="C15:G15"/>
    <mergeCell ref="J6:K6"/>
    <mergeCell ref="J9:K9"/>
    <mergeCell ref="J10:K10"/>
    <mergeCell ref="M10:P10"/>
    <mergeCell ref="M11:P11"/>
    <mergeCell ref="C10:G10"/>
    <mergeCell ref="C11:G11"/>
    <mergeCell ref="C12:G12"/>
    <mergeCell ref="C13:G13"/>
    <mergeCell ref="C14:G14"/>
    <mergeCell ref="M16:P17"/>
    <mergeCell ref="M7:P8"/>
    <mergeCell ref="M2:P2"/>
    <mergeCell ref="M3:P3"/>
    <mergeCell ref="M4:P4"/>
    <mergeCell ref="M5:P5"/>
    <mergeCell ref="M6:P6"/>
    <mergeCell ref="M9:P9"/>
    <mergeCell ref="M12:P12"/>
    <mergeCell ref="M13:P13"/>
    <mergeCell ref="M14:P14"/>
    <mergeCell ref="M15:P15"/>
    <mergeCell ref="A15:B16"/>
    <mergeCell ref="A14:B14"/>
    <mergeCell ref="A1:G1"/>
    <mergeCell ref="C2:G2"/>
    <mergeCell ref="C3:G3"/>
    <mergeCell ref="C4:G4"/>
    <mergeCell ref="C5:G5"/>
    <mergeCell ref="C6:G6"/>
    <mergeCell ref="C7:G7"/>
    <mergeCell ref="C8:G8"/>
    <mergeCell ref="A2:B7"/>
    <mergeCell ref="A8:B9"/>
    <mergeCell ref="A10:B11"/>
    <mergeCell ref="A12:B13"/>
    <mergeCell ref="C16:G16"/>
    <mergeCell ref="C9:G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zoomScaleNormal="100" workbookViewId="0">
      <selection activeCell="M16" sqref="M16:N16"/>
    </sheetView>
  </sheetViews>
  <sheetFormatPr defaultRowHeight="15" x14ac:dyDescent="0.25"/>
  <sheetData>
    <row r="1" spans="1:17" ht="15.75" thickBot="1" x14ac:dyDescent="0.3"/>
    <row r="2" spans="1:17" x14ac:dyDescent="0.25">
      <c r="B2" s="497" t="s">
        <v>358</v>
      </c>
      <c r="C2" s="498"/>
      <c r="D2" s="498"/>
      <c r="E2" s="498"/>
      <c r="F2" s="498"/>
      <c r="G2" s="495" t="s">
        <v>359</v>
      </c>
      <c r="H2" s="495"/>
      <c r="I2" s="495"/>
      <c r="J2" s="495"/>
      <c r="K2" s="496"/>
      <c r="M2" s="486" t="s">
        <v>303</v>
      </c>
      <c r="N2" s="409"/>
      <c r="O2" s="409"/>
      <c r="P2" s="487"/>
    </row>
    <row r="3" spans="1:17" ht="15.75" thickBot="1" x14ac:dyDescent="0.3">
      <c r="B3" s="467" t="s">
        <v>251</v>
      </c>
      <c r="C3" s="468"/>
      <c r="D3" s="468"/>
      <c r="E3" s="108" t="s">
        <v>253</v>
      </c>
      <c r="F3" s="108" t="s">
        <v>5</v>
      </c>
      <c r="G3" s="469" t="s">
        <v>64</v>
      </c>
      <c r="H3" s="470"/>
      <c r="I3" s="470"/>
      <c r="J3" s="470"/>
      <c r="K3" s="471"/>
      <c r="M3" s="89" t="s">
        <v>305</v>
      </c>
      <c r="N3" s="212" t="s">
        <v>304</v>
      </c>
      <c r="O3" s="212"/>
      <c r="P3" s="213"/>
    </row>
    <row r="4" spans="1:17" ht="15.75" thickTop="1" x14ac:dyDescent="0.25">
      <c r="A4" s="16"/>
      <c r="B4" s="500" t="s">
        <v>254</v>
      </c>
      <c r="C4" s="501"/>
      <c r="D4" s="501"/>
      <c r="E4" s="499" t="s">
        <v>255</v>
      </c>
      <c r="F4" s="499"/>
      <c r="G4" s="455" t="s">
        <v>357</v>
      </c>
      <c r="H4" s="455"/>
      <c r="I4" s="455"/>
      <c r="J4" s="455"/>
      <c r="K4" s="456"/>
      <c r="M4" s="233" t="s">
        <v>255</v>
      </c>
      <c r="N4" s="482" t="s">
        <v>306</v>
      </c>
      <c r="O4" s="482"/>
      <c r="P4" s="483"/>
    </row>
    <row r="5" spans="1:17" x14ac:dyDescent="0.25">
      <c r="A5" s="16"/>
      <c r="B5" s="473"/>
      <c r="C5" s="474"/>
      <c r="D5" s="474"/>
      <c r="E5" s="472"/>
      <c r="F5" s="472"/>
      <c r="G5" s="451"/>
      <c r="H5" s="451"/>
      <c r="I5" s="451"/>
      <c r="J5" s="451"/>
      <c r="K5" s="452"/>
      <c r="M5" s="233"/>
      <c r="N5" s="482"/>
      <c r="O5" s="482"/>
      <c r="P5" s="483"/>
    </row>
    <row r="6" spans="1:17" ht="15.75" thickBot="1" x14ac:dyDescent="0.3">
      <c r="A6" s="16"/>
      <c r="B6" s="473"/>
      <c r="C6" s="474"/>
      <c r="D6" s="474"/>
      <c r="E6" s="472"/>
      <c r="F6" s="472"/>
      <c r="G6" s="451"/>
      <c r="H6" s="451"/>
      <c r="I6" s="451"/>
      <c r="J6" s="451"/>
      <c r="K6" s="452"/>
      <c r="M6" s="88" t="s">
        <v>6</v>
      </c>
      <c r="N6" s="206" t="s">
        <v>307</v>
      </c>
      <c r="O6" s="206"/>
      <c r="P6" s="207"/>
    </row>
    <row r="7" spans="1:17" ht="15.75" thickBot="1" x14ac:dyDescent="0.3">
      <c r="A7" s="16"/>
      <c r="B7" s="473" t="s">
        <v>256</v>
      </c>
      <c r="C7" s="474"/>
      <c r="D7" s="474"/>
      <c r="E7" s="103" t="s">
        <v>305</v>
      </c>
      <c r="F7" s="103"/>
      <c r="G7" s="531" t="s">
        <v>391</v>
      </c>
      <c r="H7" s="532"/>
      <c r="I7" s="532"/>
      <c r="J7" s="532"/>
      <c r="K7" s="533"/>
    </row>
    <row r="8" spans="1:17" x14ac:dyDescent="0.25">
      <c r="B8" s="473" t="s">
        <v>257</v>
      </c>
      <c r="C8" s="474"/>
      <c r="D8" s="474"/>
      <c r="E8" s="472" t="s">
        <v>255</v>
      </c>
      <c r="F8" s="472"/>
      <c r="G8" s="451" t="s">
        <v>390</v>
      </c>
      <c r="H8" s="451"/>
      <c r="I8" s="451"/>
      <c r="J8" s="451"/>
      <c r="K8" s="452"/>
      <c r="M8" s="488" t="s">
        <v>356</v>
      </c>
      <c r="N8" s="489"/>
      <c r="O8" s="489"/>
      <c r="P8" s="490"/>
    </row>
    <row r="9" spans="1:17" x14ac:dyDescent="0.25">
      <c r="B9" s="473"/>
      <c r="C9" s="474"/>
      <c r="D9" s="474"/>
      <c r="E9" s="472"/>
      <c r="F9" s="472"/>
      <c r="G9" s="451"/>
      <c r="H9" s="451"/>
      <c r="I9" s="451"/>
      <c r="J9" s="451"/>
      <c r="K9" s="452"/>
      <c r="M9" s="244" t="s">
        <v>5</v>
      </c>
      <c r="N9" s="245"/>
      <c r="O9" s="491" t="str">
        <f>"+1d6"</f>
        <v>+1d6</v>
      </c>
      <c r="P9" s="492"/>
    </row>
    <row r="10" spans="1:17" x14ac:dyDescent="0.25">
      <c r="B10" s="473"/>
      <c r="C10" s="474"/>
      <c r="D10" s="474"/>
      <c r="E10" s="472"/>
      <c r="F10" s="472"/>
      <c r="G10" s="451"/>
      <c r="H10" s="451"/>
      <c r="I10" s="451"/>
      <c r="J10" s="451"/>
      <c r="K10" s="452"/>
      <c r="M10" s="244" t="s">
        <v>252</v>
      </c>
      <c r="N10" s="245"/>
      <c r="O10" s="491" t="str">
        <f>"+1"</f>
        <v>+1</v>
      </c>
      <c r="P10" s="492"/>
    </row>
    <row r="11" spans="1:17" ht="15.75" thickBot="1" x14ac:dyDescent="0.3">
      <c r="B11" s="473" t="s">
        <v>258</v>
      </c>
      <c r="C11" s="474"/>
      <c r="D11" s="474"/>
      <c r="E11" s="472" t="s">
        <v>6</v>
      </c>
      <c r="F11" s="472"/>
      <c r="G11" s="451" t="s">
        <v>389</v>
      </c>
      <c r="H11" s="451"/>
      <c r="I11" s="451"/>
      <c r="J11" s="451"/>
      <c r="K11" s="452"/>
      <c r="M11" s="249" t="s">
        <v>310</v>
      </c>
      <c r="N11" s="250"/>
      <c r="O11" s="493" t="str">
        <f>"+2"</f>
        <v>+2</v>
      </c>
      <c r="P11" s="494"/>
    </row>
    <row r="12" spans="1:17" ht="15.75" thickBot="1" x14ac:dyDescent="0.3">
      <c r="B12" s="473"/>
      <c r="C12" s="474"/>
      <c r="D12" s="474"/>
      <c r="E12" s="472"/>
      <c r="F12" s="472"/>
      <c r="G12" s="451"/>
      <c r="H12" s="451"/>
      <c r="I12" s="451"/>
      <c r="J12" s="451"/>
      <c r="K12" s="452"/>
    </row>
    <row r="13" spans="1:17" x14ac:dyDescent="0.25">
      <c r="B13" s="473" t="s">
        <v>259</v>
      </c>
      <c r="C13" s="474"/>
      <c r="D13" s="474"/>
      <c r="E13" s="472" t="s">
        <v>6</v>
      </c>
      <c r="F13" s="472"/>
      <c r="G13" s="451" t="s">
        <v>755</v>
      </c>
      <c r="H13" s="451"/>
      <c r="I13" s="451"/>
      <c r="J13" s="451"/>
      <c r="K13" s="452"/>
      <c r="M13" s="480" t="s">
        <v>308</v>
      </c>
      <c r="N13" s="481"/>
      <c r="O13" s="100" t="s">
        <v>309</v>
      </c>
      <c r="P13" s="100"/>
      <c r="Q13" s="101"/>
    </row>
    <row r="14" spans="1:17" x14ac:dyDescent="0.25">
      <c r="B14" s="473"/>
      <c r="C14" s="474"/>
      <c r="D14" s="474"/>
      <c r="E14" s="472"/>
      <c r="F14" s="472"/>
      <c r="G14" s="451"/>
      <c r="H14" s="451"/>
      <c r="I14" s="451"/>
      <c r="J14" s="451"/>
      <c r="K14" s="452"/>
      <c r="M14" s="484" t="s">
        <v>412</v>
      </c>
      <c r="N14" s="485"/>
      <c r="O14" s="482" t="str">
        <f>"+1 a la tirada por cada 2 puntos de maná extra gastados"</f>
        <v>+1 a la tirada por cada 2 puntos de maná extra gastados</v>
      </c>
      <c r="P14" s="482"/>
      <c r="Q14" s="483"/>
    </row>
    <row r="15" spans="1:17" x14ac:dyDescent="0.25">
      <c r="B15" s="473"/>
      <c r="C15" s="474"/>
      <c r="D15" s="474"/>
      <c r="E15" s="472"/>
      <c r="F15" s="472"/>
      <c r="G15" s="451"/>
      <c r="H15" s="451"/>
      <c r="I15" s="451"/>
      <c r="J15" s="451"/>
      <c r="K15" s="452"/>
      <c r="M15" s="484"/>
      <c r="N15" s="485"/>
      <c r="O15" s="482"/>
      <c r="P15" s="482"/>
      <c r="Q15" s="483"/>
    </row>
    <row r="16" spans="1:17" ht="15.75" thickBot="1" x14ac:dyDescent="0.3">
      <c r="B16" s="475"/>
      <c r="C16" s="476"/>
      <c r="D16" s="476"/>
      <c r="E16" s="477"/>
      <c r="F16" s="477"/>
      <c r="G16" s="462"/>
      <c r="H16" s="462"/>
      <c r="I16" s="462"/>
      <c r="J16" s="462"/>
      <c r="K16" s="463"/>
      <c r="M16" s="534" t="s">
        <v>756</v>
      </c>
      <c r="N16" s="535"/>
      <c r="O16" s="206" t="s">
        <v>413</v>
      </c>
      <c r="P16" s="206"/>
      <c r="Q16" s="207"/>
    </row>
    <row r="17" spans="2:11" ht="15.75" thickBot="1" x14ac:dyDescent="0.3"/>
    <row r="18" spans="2:11" x14ac:dyDescent="0.25">
      <c r="B18" s="502" t="s">
        <v>378</v>
      </c>
      <c r="C18" s="503"/>
      <c r="D18" s="503"/>
      <c r="E18" s="503"/>
      <c r="F18" s="503"/>
      <c r="G18" s="247" t="s">
        <v>359</v>
      </c>
      <c r="H18" s="247"/>
      <c r="I18" s="247"/>
      <c r="J18" s="247"/>
      <c r="K18" s="248"/>
    </row>
    <row r="19" spans="2:11" ht="15.75" thickBot="1" x14ac:dyDescent="0.3">
      <c r="B19" s="467" t="s">
        <v>251</v>
      </c>
      <c r="C19" s="468"/>
      <c r="D19" s="468"/>
      <c r="E19" s="108" t="s">
        <v>253</v>
      </c>
      <c r="F19" s="108" t="s">
        <v>5</v>
      </c>
      <c r="G19" s="469" t="s">
        <v>64</v>
      </c>
      <c r="H19" s="470"/>
      <c r="I19" s="470"/>
      <c r="J19" s="470"/>
      <c r="K19" s="471"/>
    </row>
    <row r="20" spans="2:11" ht="15.75" thickTop="1" x14ac:dyDescent="0.25">
      <c r="B20" s="500" t="s">
        <v>747</v>
      </c>
      <c r="C20" s="501"/>
      <c r="D20" s="501"/>
      <c r="E20" s="107" t="s">
        <v>305</v>
      </c>
      <c r="F20" s="113" t="s">
        <v>201</v>
      </c>
      <c r="G20" s="455" t="s">
        <v>392</v>
      </c>
      <c r="H20" s="455"/>
      <c r="I20" s="455"/>
      <c r="J20" s="455"/>
      <c r="K20" s="456"/>
    </row>
    <row r="21" spans="2:11" x14ac:dyDescent="0.25">
      <c r="B21" s="473" t="s">
        <v>260</v>
      </c>
      <c r="C21" s="474"/>
      <c r="D21" s="474"/>
      <c r="E21" s="472" t="s">
        <v>6</v>
      </c>
      <c r="F21" s="478"/>
      <c r="G21" s="451" t="s">
        <v>360</v>
      </c>
      <c r="H21" s="451"/>
      <c r="I21" s="451"/>
      <c r="J21" s="451"/>
      <c r="K21" s="452"/>
    </row>
    <row r="22" spans="2:11" x14ac:dyDescent="0.25">
      <c r="B22" s="473"/>
      <c r="C22" s="474"/>
      <c r="D22" s="474"/>
      <c r="E22" s="472"/>
      <c r="F22" s="478"/>
      <c r="G22" s="451"/>
      <c r="H22" s="451"/>
      <c r="I22" s="451"/>
      <c r="J22" s="451"/>
      <c r="K22" s="452"/>
    </row>
    <row r="23" spans="2:11" x14ac:dyDescent="0.25">
      <c r="B23" s="473" t="s">
        <v>748</v>
      </c>
      <c r="C23" s="474"/>
      <c r="D23" s="474"/>
      <c r="E23" s="472" t="s">
        <v>255</v>
      </c>
      <c r="F23" s="478"/>
      <c r="G23" s="451" t="s">
        <v>361</v>
      </c>
      <c r="H23" s="451"/>
      <c r="I23" s="451"/>
      <c r="J23" s="451"/>
      <c r="K23" s="452"/>
    </row>
    <row r="24" spans="2:11" x14ac:dyDescent="0.25">
      <c r="B24" s="473"/>
      <c r="C24" s="474"/>
      <c r="D24" s="474"/>
      <c r="E24" s="472"/>
      <c r="F24" s="478"/>
      <c r="G24" s="451"/>
      <c r="H24" s="451"/>
      <c r="I24" s="451"/>
      <c r="J24" s="451"/>
      <c r="K24" s="452"/>
    </row>
    <row r="25" spans="2:11" s="16" customFormat="1" x14ac:dyDescent="0.25">
      <c r="B25" s="473" t="s">
        <v>261</v>
      </c>
      <c r="C25" s="474"/>
      <c r="D25" s="474"/>
      <c r="E25" s="472" t="s">
        <v>255</v>
      </c>
      <c r="F25" s="478"/>
      <c r="G25" s="451" t="s">
        <v>393</v>
      </c>
      <c r="H25" s="451"/>
      <c r="I25" s="451"/>
      <c r="J25" s="451"/>
      <c r="K25" s="452"/>
    </row>
    <row r="26" spans="2:11" x14ac:dyDescent="0.25">
      <c r="B26" s="473"/>
      <c r="C26" s="474"/>
      <c r="D26" s="474"/>
      <c r="E26" s="472"/>
      <c r="F26" s="478"/>
      <c r="G26" s="451"/>
      <c r="H26" s="451"/>
      <c r="I26" s="451"/>
      <c r="J26" s="451"/>
      <c r="K26" s="452"/>
    </row>
    <row r="27" spans="2:11" x14ac:dyDescent="0.25">
      <c r="B27" s="473" t="s">
        <v>262</v>
      </c>
      <c r="C27" s="474"/>
      <c r="D27" s="474"/>
      <c r="E27" s="472" t="s">
        <v>305</v>
      </c>
      <c r="F27" s="478"/>
      <c r="G27" s="451" t="s">
        <v>394</v>
      </c>
      <c r="H27" s="451"/>
      <c r="I27" s="451"/>
      <c r="J27" s="451"/>
      <c r="K27" s="452"/>
    </row>
    <row r="28" spans="2:11" x14ac:dyDescent="0.25">
      <c r="B28" s="473"/>
      <c r="C28" s="474"/>
      <c r="D28" s="474"/>
      <c r="E28" s="472"/>
      <c r="F28" s="478"/>
      <c r="G28" s="451"/>
      <c r="H28" s="451"/>
      <c r="I28" s="451"/>
      <c r="J28" s="451"/>
      <c r="K28" s="452"/>
    </row>
    <row r="29" spans="2:11" x14ac:dyDescent="0.25">
      <c r="B29" s="473" t="s">
        <v>263</v>
      </c>
      <c r="C29" s="474"/>
      <c r="D29" s="474"/>
      <c r="E29" s="103" t="s">
        <v>255</v>
      </c>
      <c r="F29" s="112"/>
      <c r="G29" s="451" t="s">
        <v>362</v>
      </c>
      <c r="H29" s="451"/>
      <c r="I29" s="451"/>
      <c r="J29" s="451"/>
      <c r="K29" s="452"/>
    </row>
    <row r="30" spans="2:11" x14ac:dyDescent="0.25">
      <c r="B30" s="473" t="s">
        <v>264</v>
      </c>
      <c r="C30" s="474"/>
      <c r="D30" s="474"/>
      <c r="E30" s="472" t="s">
        <v>255</v>
      </c>
      <c r="F30" s="478"/>
      <c r="G30" s="451" t="s">
        <v>395</v>
      </c>
      <c r="H30" s="451"/>
      <c r="I30" s="451"/>
      <c r="J30" s="451"/>
      <c r="K30" s="452"/>
    </row>
    <row r="31" spans="2:11" ht="15.75" thickBot="1" x14ac:dyDescent="0.3">
      <c r="B31" s="475"/>
      <c r="C31" s="476"/>
      <c r="D31" s="476"/>
      <c r="E31" s="477"/>
      <c r="F31" s="479"/>
      <c r="G31" s="462"/>
      <c r="H31" s="462"/>
      <c r="I31" s="462"/>
      <c r="J31" s="462"/>
      <c r="K31" s="463"/>
    </row>
    <row r="32" spans="2:11" ht="15.75" thickBot="1" x14ac:dyDescent="0.3"/>
    <row r="33" spans="2:11" x14ac:dyDescent="0.25">
      <c r="B33" s="502" t="s">
        <v>379</v>
      </c>
      <c r="C33" s="503"/>
      <c r="D33" s="503"/>
      <c r="E33" s="503"/>
      <c r="F33" s="503"/>
      <c r="G33" s="247" t="s">
        <v>380</v>
      </c>
      <c r="H33" s="247"/>
      <c r="I33" s="247"/>
      <c r="J33" s="247"/>
      <c r="K33" s="248"/>
    </row>
    <row r="34" spans="2:11" ht="15.75" thickBot="1" x14ac:dyDescent="0.3">
      <c r="B34" s="467" t="s">
        <v>251</v>
      </c>
      <c r="C34" s="468"/>
      <c r="D34" s="468"/>
      <c r="E34" s="108" t="s">
        <v>253</v>
      </c>
      <c r="F34" s="108" t="s">
        <v>5</v>
      </c>
      <c r="G34" s="469" t="s">
        <v>64</v>
      </c>
      <c r="H34" s="470"/>
      <c r="I34" s="470"/>
      <c r="J34" s="470"/>
      <c r="K34" s="471"/>
    </row>
    <row r="35" spans="2:11" ht="15.75" thickTop="1" x14ac:dyDescent="0.25">
      <c r="B35" s="500" t="s">
        <v>265</v>
      </c>
      <c r="C35" s="501"/>
      <c r="D35" s="501"/>
      <c r="E35" s="499" t="s">
        <v>6</v>
      </c>
      <c r="F35" s="499"/>
      <c r="G35" s="455" t="s">
        <v>396</v>
      </c>
      <c r="H35" s="455"/>
      <c r="I35" s="455"/>
      <c r="J35" s="455"/>
      <c r="K35" s="456"/>
    </row>
    <row r="36" spans="2:11" x14ac:dyDescent="0.25">
      <c r="B36" s="473"/>
      <c r="C36" s="474"/>
      <c r="D36" s="474"/>
      <c r="E36" s="472"/>
      <c r="F36" s="472"/>
      <c r="G36" s="451"/>
      <c r="H36" s="451"/>
      <c r="I36" s="451"/>
      <c r="J36" s="451"/>
      <c r="K36" s="452"/>
    </row>
    <row r="37" spans="2:11" x14ac:dyDescent="0.25">
      <c r="B37" s="473" t="s">
        <v>266</v>
      </c>
      <c r="C37" s="474"/>
      <c r="D37" s="474"/>
      <c r="E37" s="472" t="s">
        <v>255</v>
      </c>
      <c r="F37" s="472"/>
      <c r="G37" s="451" t="s">
        <v>397</v>
      </c>
      <c r="H37" s="451"/>
      <c r="I37" s="451"/>
      <c r="J37" s="451"/>
      <c r="K37" s="452"/>
    </row>
    <row r="38" spans="2:11" x14ac:dyDescent="0.25">
      <c r="B38" s="473"/>
      <c r="C38" s="474"/>
      <c r="D38" s="474"/>
      <c r="E38" s="472"/>
      <c r="F38" s="472"/>
      <c r="G38" s="451"/>
      <c r="H38" s="451"/>
      <c r="I38" s="451"/>
      <c r="J38" s="451"/>
      <c r="K38" s="452"/>
    </row>
    <row r="39" spans="2:11" x14ac:dyDescent="0.25">
      <c r="B39" s="473" t="s">
        <v>267</v>
      </c>
      <c r="C39" s="474"/>
      <c r="D39" s="474"/>
      <c r="E39" s="472" t="s">
        <v>255</v>
      </c>
      <c r="F39" s="472"/>
      <c r="G39" s="451" t="s">
        <v>363</v>
      </c>
      <c r="H39" s="451"/>
      <c r="I39" s="451"/>
      <c r="J39" s="451"/>
      <c r="K39" s="452"/>
    </row>
    <row r="40" spans="2:11" x14ac:dyDescent="0.25">
      <c r="B40" s="473"/>
      <c r="C40" s="474"/>
      <c r="D40" s="474"/>
      <c r="E40" s="472"/>
      <c r="F40" s="472"/>
      <c r="G40" s="451"/>
      <c r="H40" s="451"/>
      <c r="I40" s="451"/>
      <c r="J40" s="451"/>
      <c r="K40" s="452"/>
    </row>
    <row r="41" spans="2:11" x14ac:dyDescent="0.25">
      <c r="B41" s="473" t="s">
        <v>268</v>
      </c>
      <c r="C41" s="474"/>
      <c r="D41" s="474"/>
      <c r="E41" s="472" t="s">
        <v>255</v>
      </c>
      <c r="F41" s="472"/>
      <c r="G41" s="451" t="s">
        <v>364</v>
      </c>
      <c r="H41" s="451"/>
      <c r="I41" s="451"/>
      <c r="J41" s="451"/>
      <c r="K41" s="452"/>
    </row>
    <row r="42" spans="2:11" x14ac:dyDescent="0.25">
      <c r="B42" s="473"/>
      <c r="C42" s="474"/>
      <c r="D42" s="474"/>
      <c r="E42" s="472"/>
      <c r="F42" s="472"/>
      <c r="G42" s="451"/>
      <c r="H42" s="451"/>
      <c r="I42" s="451"/>
      <c r="J42" s="451"/>
      <c r="K42" s="452"/>
    </row>
    <row r="43" spans="2:11" x14ac:dyDescent="0.25">
      <c r="B43" s="473"/>
      <c r="C43" s="474"/>
      <c r="D43" s="474"/>
      <c r="E43" s="472"/>
      <c r="F43" s="472"/>
      <c r="G43" s="451"/>
      <c r="H43" s="451"/>
      <c r="I43" s="451"/>
      <c r="J43" s="451"/>
      <c r="K43" s="452"/>
    </row>
    <row r="44" spans="2:11" x14ac:dyDescent="0.25">
      <c r="B44" s="473" t="s">
        <v>269</v>
      </c>
      <c r="C44" s="474"/>
      <c r="D44" s="474"/>
      <c r="E44" s="472" t="s">
        <v>255</v>
      </c>
      <c r="F44" s="472"/>
      <c r="G44" s="451" t="s">
        <v>365</v>
      </c>
      <c r="H44" s="451"/>
      <c r="I44" s="451"/>
      <c r="J44" s="451"/>
      <c r="K44" s="452"/>
    </row>
    <row r="45" spans="2:11" x14ac:dyDescent="0.25">
      <c r="B45" s="473"/>
      <c r="C45" s="474"/>
      <c r="D45" s="474"/>
      <c r="E45" s="472"/>
      <c r="F45" s="472"/>
      <c r="G45" s="451"/>
      <c r="H45" s="451"/>
      <c r="I45" s="451"/>
      <c r="J45" s="451"/>
      <c r="K45" s="452"/>
    </row>
    <row r="46" spans="2:11" x14ac:dyDescent="0.25">
      <c r="B46" s="473" t="s">
        <v>270</v>
      </c>
      <c r="C46" s="474"/>
      <c r="D46" s="474"/>
      <c r="E46" s="472" t="s">
        <v>255</v>
      </c>
      <c r="F46" s="472"/>
      <c r="G46" s="451" t="s">
        <v>366</v>
      </c>
      <c r="H46" s="451"/>
      <c r="I46" s="451"/>
      <c r="J46" s="451"/>
      <c r="K46" s="452"/>
    </row>
    <row r="47" spans="2:11" x14ac:dyDescent="0.25">
      <c r="B47" s="473"/>
      <c r="C47" s="474"/>
      <c r="D47" s="474"/>
      <c r="E47" s="472"/>
      <c r="F47" s="472"/>
      <c r="G47" s="451"/>
      <c r="H47" s="451"/>
      <c r="I47" s="451"/>
      <c r="J47" s="451"/>
      <c r="K47" s="452"/>
    </row>
    <row r="48" spans="2:11" x14ac:dyDescent="0.25">
      <c r="B48" s="473"/>
      <c r="C48" s="474"/>
      <c r="D48" s="474"/>
      <c r="E48" s="472"/>
      <c r="F48" s="472"/>
      <c r="G48" s="451"/>
      <c r="H48" s="451"/>
      <c r="I48" s="451"/>
      <c r="J48" s="451"/>
      <c r="K48" s="452"/>
    </row>
    <row r="49" spans="2:11" x14ac:dyDescent="0.25">
      <c r="B49" s="473" t="s">
        <v>271</v>
      </c>
      <c r="C49" s="474"/>
      <c r="D49" s="474"/>
      <c r="E49" s="103" t="s">
        <v>305</v>
      </c>
      <c r="F49" s="103"/>
      <c r="G49" s="103" t="s">
        <v>367</v>
      </c>
      <c r="H49" s="98"/>
      <c r="I49" s="98"/>
      <c r="J49" s="98"/>
      <c r="K49" s="99"/>
    </row>
    <row r="50" spans="2:11" x14ac:dyDescent="0.25">
      <c r="B50" s="473" t="s">
        <v>272</v>
      </c>
      <c r="C50" s="474"/>
      <c r="D50" s="474"/>
      <c r="E50" s="472" t="s">
        <v>255</v>
      </c>
      <c r="F50" s="472"/>
      <c r="G50" s="451" t="s">
        <v>368</v>
      </c>
      <c r="H50" s="451"/>
      <c r="I50" s="451"/>
      <c r="J50" s="451"/>
      <c r="K50" s="452"/>
    </row>
    <row r="51" spans="2:11" x14ac:dyDescent="0.25">
      <c r="B51" s="473"/>
      <c r="C51" s="474"/>
      <c r="D51" s="474"/>
      <c r="E51" s="472"/>
      <c r="F51" s="472"/>
      <c r="G51" s="451"/>
      <c r="H51" s="451"/>
      <c r="I51" s="451"/>
      <c r="J51" s="451"/>
      <c r="K51" s="452"/>
    </row>
    <row r="52" spans="2:11" x14ac:dyDescent="0.25">
      <c r="B52" s="473"/>
      <c r="C52" s="474"/>
      <c r="D52" s="474"/>
      <c r="E52" s="472"/>
      <c r="F52" s="472"/>
      <c r="G52" s="451"/>
      <c r="H52" s="451"/>
      <c r="I52" s="451"/>
      <c r="J52" s="451"/>
      <c r="K52" s="452"/>
    </row>
    <row r="53" spans="2:11" x14ac:dyDescent="0.25">
      <c r="B53" s="473" t="s">
        <v>273</v>
      </c>
      <c r="C53" s="474"/>
      <c r="D53" s="474"/>
      <c r="E53" s="472" t="s">
        <v>6</v>
      </c>
      <c r="F53" s="472"/>
      <c r="G53" s="451" t="s">
        <v>398</v>
      </c>
      <c r="H53" s="451"/>
      <c r="I53" s="451"/>
      <c r="J53" s="451"/>
      <c r="K53" s="452"/>
    </row>
    <row r="54" spans="2:11" x14ac:dyDescent="0.25">
      <c r="B54" s="473"/>
      <c r="C54" s="474"/>
      <c r="D54" s="474"/>
      <c r="E54" s="472"/>
      <c r="F54" s="472"/>
      <c r="G54" s="451"/>
      <c r="H54" s="451"/>
      <c r="I54" s="451"/>
      <c r="J54" s="451"/>
      <c r="K54" s="452"/>
    </row>
    <row r="55" spans="2:11" x14ac:dyDescent="0.25">
      <c r="B55" s="473"/>
      <c r="C55" s="474"/>
      <c r="D55" s="474"/>
      <c r="E55" s="472"/>
      <c r="F55" s="472"/>
      <c r="G55" s="451"/>
      <c r="H55" s="451"/>
      <c r="I55" s="451"/>
      <c r="J55" s="451"/>
      <c r="K55" s="452"/>
    </row>
    <row r="56" spans="2:11" x14ac:dyDescent="0.25">
      <c r="B56" s="473" t="s">
        <v>274</v>
      </c>
      <c r="C56" s="474"/>
      <c r="D56" s="474"/>
      <c r="E56" s="103" t="s">
        <v>6</v>
      </c>
      <c r="F56" s="103" t="s">
        <v>201</v>
      </c>
      <c r="G56" s="472"/>
      <c r="H56" s="472"/>
      <c r="I56" s="472"/>
      <c r="J56" s="472"/>
      <c r="K56" s="504"/>
    </row>
    <row r="57" spans="2:11" x14ac:dyDescent="0.25">
      <c r="B57" s="473" t="s">
        <v>369</v>
      </c>
      <c r="C57" s="474"/>
      <c r="D57" s="474"/>
      <c r="E57" s="472" t="s">
        <v>255</v>
      </c>
      <c r="F57" s="472"/>
      <c r="G57" s="451" t="s">
        <v>399</v>
      </c>
      <c r="H57" s="451"/>
      <c r="I57" s="451"/>
      <c r="J57" s="451"/>
      <c r="K57" s="452"/>
    </row>
    <row r="58" spans="2:11" ht="15.75" thickBot="1" x14ac:dyDescent="0.3">
      <c r="B58" s="475"/>
      <c r="C58" s="476"/>
      <c r="D58" s="476"/>
      <c r="E58" s="477"/>
      <c r="F58" s="477"/>
      <c r="G58" s="462"/>
      <c r="H58" s="462"/>
      <c r="I58" s="462"/>
      <c r="J58" s="462"/>
      <c r="K58" s="463"/>
    </row>
    <row r="59" spans="2:11" ht="15.75" thickBot="1" x14ac:dyDescent="0.3"/>
    <row r="60" spans="2:11" x14ac:dyDescent="0.25">
      <c r="B60" s="502" t="s">
        <v>381</v>
      </c>
      <c r="C60" s="503"/>
      <c r="D60" s="503"/>
      <c r="E60" s="503"/>
      <c r="F60" s="503"/>
      <c r="G60" s="247" t="s">
        <v>382</v>
      </c>
      <c r="H60" s="247"/>
      <c r="I60" s="247"/>
      <c r="J60" s="247"/>
      <c r="K60" s="248"/>
    </row>
    <row r="61" spans="2:11" ht="15.75" thickBot="1" x14ac:dyDescent="0.3">
      <c r="B61" s="467" t="s">
        <v>251</v>
      </c>
      <c r="C61" s="468"/>
      <c r="D61" s="468"/>
      <c r="E61" s="108" t="s">
        <v>253</v>
      </c>
      <c r="F61" s="108" t="s">
        <v>5</v>
      </c>
      <c r="G61" s="469" t="s">
        <v>64</v>
      </c>
      <c r="H61" s="470"/>
      <c r="I61" s="470"/>
      <c r="J61" s="470"/>
      <c r="K61" s="471"/>
    </row>
    <row r="62" spans="2:11" ht="15.75" thickTop="1" x14ac:dyDescent="0.25">
      <c r="B62" s="500" t="s">
        <v>275</v>
      </c>
      <c r="C62" s="501"/>
      <c r="D62" s="501"/>
      <c r="E62" s="107" t="s">
        <v>288</v>
      </c>
      <c r="F62" s="117" t="s">
        <v>153</v>
      </c>
      <c r="G62" s="510" t="s">
        <v>400</v>
      </c>
      <c r="H62" s="511"/>
      <c r="I62" s="511"/>
      <c r="J62" s="511"/>
      <c r="K62" s="512"/>
    </row>
    <row r="63" spans="2:11" x14ac:dyDescent="0.25">
      <c r="B63" s="473" t="s">
        <v>749</v>
      </c>
      <c r="C63" s="474"/>
      <c r="D63" s="474"/>
      <c r="E63" s="472" t="s">
        <v>6</v>
      </c>
      <c r="F63" s="508" t="s">
        <v>201</v>
      </c>
      <c r="G63" s="451" t="s">
        <v>401</v>
      </c>
      <c r="H63" s="451"/>
      <c r="I63" s="451"/>
      <c r="J63" s="451"/>
      <c r="K63" s="452"/>
    </row>
    <row r="64" spans="2:11" x14ac:dyDescent="0.25">
      <c r="B64" s="473"/>
      <c r="C64" s="474"/>
      <c r="D64" s="474"/>
      <c r="E64" s="472"/>
      <c r="F64" s="508"/>
      <c r="G64" s="451"/>
      <c r="H64" s="451"/>
      <c r="I64" s="451"/>
      <c r="J64" s="451"/>
      <c r="K64" s="452"/>
    </row>
    <row r="65" spans="2:11" x14ac:dyDescent="0.25">
      <c r="B65" s="473" t="s">
        <v>276</v>
      </c>
      <c r="C65" s="474"/>
      <c r="D65" s="474"/>
      <c r="E65" s="472" t="s">
        <v>6</v>
      </c>
      <c r="F65" s="508"/>
      <c r="G65" s="451" t="s">
        <v>750</v>
      </c>
      <c r="H65" s="451"/>
      <c r="I65" s="451"/>
      <c r="J65" s="451"/>
      <c r="K65" s="452"/>
    </row>
    <row r="66" spans="2:11" x14ac:dyDescent="0.25">
      <c r="B66" s="473"/>
      <c r="C66" s="474"/>
      <c r="D66" s="474"/>
      <c r="E66" s="472"/>
      <c r="F66" s="508"/>
      <c r="G66" s="451"/>
      <c r="H66" s="451"/>
      <c r="I66" s="451"/>
      <c r="J66" s="451"/>
      <c r="K66" s="452"/>
    </row>
    <row r="67" spans="2:11" x14ac:dyDescent="0.25">
      <c r="B67" s="473"/>
      <c r="C67" s="474"/>
      <c r="D67" s="474"/>
      <c r="E67" s="472"/>
      <c r="F67" s="508"/>
      <c r="G67" s="451"/>
      <c r="H67" s="451"/>
      <c r="I67" s="451"/>
      <c r="J67" s="451"/>
      <c r="K67" s="452"/>
    </row>
    <row r="68" spans="2:11" x14ac:dyDescent="0.25">
      <c r="B68" s="473" t="s">
        <v>751</v>
      </c>
      <c r="C68" s="474"/>
      <c r="D68" s="474"/>
      <c r="E68" s="472" t="s">
        <v>6</v>
      </c>
      <c r="F68" s="508"/>
      <c r="G68" s="451" t="s">
        <v>402</v>
      </c>
      <c r="H68" s="451"/>
      <c r="I68" s="451"/>
      <c r="J68" s="451"/>
      <c r="K68" s="452"/>
    </row>
    <row r="69" spans="2:11" x14ac:dyDescent="0.25">
      <c r="B69" s="473"/>
      <c r="C69" s="474"/>
      <c r="D69" s="474"/>
      <c r="E69" s="472"/>
      <c r="F69" s="508"/>
      <c r="G69" s="451"/>
      <c r="H69" s="451"/>
      <c r="I69" s="451"/>
      <c r="J69" s="451"/>
      <c r="K69" s="452"/>
    </row>
    <row r="70" spans="2:11" x14ac:dyDescent="0.25">
      <c r="B70" s="473"/>
      <c r="C70" s="474"/>
      <c r="D70" s="474"/>
      <c r="E70" s="472"/>
      <c r="F70" s="508"/>
      <c r="G70" s="451"/>
      <c r="H70" s="451"/>
      <c r="I70" s="451"/>
      <c r="J70" s="451"/>
      <c r="K70" s="452"/>
    </row>
    <row r="71" spans="2:11" x14ac:dyDescent="0.25">
      <c r="B71" s="473" t="s">
        <v>277</v>
      </c>
      <c r="C71" s="474"/>
      <c r="D71" s="474"/>
      <c r="E71" s="472" t="s">
        <v>6</v>
      </c>
      <c r="F71" s="508"/>
      <c r="G71" s="451" t="s">
        <v>403</v>
      </c>
      <c r="H71" s="451"/>
      <c r="I71" s="451"/>
      <c r="J71" s="451"/>
      <c r="K71" s="452"/>
    </row>
    <row r="72" spans="2:11" x14ac:dyDescent="0.25">
      <c r="B72" s="473"/>
      <c r="C72" s="474"/>
      <c r="D72" s="474"/>
      <c r="E72" s="472"/>
      <c r="F72" s="508"/>
      <c r="G72" s="451"/>
      <c r="H72" s="451"/>
      <c r="I72" s="451"/>
      <c r="J72" s="451"/>
      <c r="K72" s="452"/>
    </row>
    <row r="73" spans="2:11" x14ac:dyDescent="0.25">
      <c r="B73" s="473"/>
      <c r="C73" s="474"/>
      <c r="D73" s="474"/>
      <c r="E73" s="472"/>
      <c r="F73" s="508"/>
      <c r="G73" s="451"/>
      <c r="H73" s="451"/>
      <c r="I73" s="451"/>
      <c r="J73" s="451"/>
      <c r="K73" s="452"/>
    </row>
    <row r="74" spans="2:11" x14ac:dyDescent="0.25">
      <c r="B74" s="473" t="s">
        <v>278</v>
      </c>
      <c r="C74" s="474"/>
      <c r="D74" s="474"/>
      <c r="E74" s="103" t="s">
        <v>255</v>
      </c>
      <c r="F74" s="118"/>
      <c r="G74" s="103" t="str">
        <f>"-2 a PER (vista) durante 1 turno/nivel Area 10x10m."</f>
        <v>-2 a PER (vista) durante 1 turno/nivel Area 10x10m.</v>
      </c>
      <c r="H74" s="98"/>
      <c r="I74" s="98"/>
      <c r="J74" s="98"/>
      <c r="K74" s="99"/>
    </row>
    <row r="75" spans="2:11" x14ac:dyDescent="0.25">
      <c r="B75" s="473" t="s">
        <v>279</v>
      </c>
      <c r="C75" s="474"/>
      <c r="D75" s="474"/>
      <c r="E75" s="103" t="s">
        <v>255</v>
      </c>
      <c r="F75" s="118"/>
      <c r="G75" s="505" t="str">
        <f>"+4 a PER durante 1 turno/nivel."</f>
        <v>+4 a PER durante 1 turno/nivel.</v>
      </c>
      <c r="H75" s="506"/>
      <c r="I75" s="506"/>
      <c r="J75" s="506"/>
      <c r="K75" s="507"/>
    </row>
    <row r="76" spans="2:11" x14ac:dyDescent="0.25">
      <c r="B76" s="473" t="s">
        <v>280</v>
      </c>
      <c r="C76" s="474"/>
      <c r="D76" s="474"/>
      <c r="E76" s="103" t="s">
        <v>255</v>
      </c>
      <c r="F76" s="118"/>
      <c r="G76" s="505" t="str">
        <f>"+4 Absorción durante 1 turno/nivel."</f>
        <v>+4 Absorción durante 1 turno/nivel.</v>
      </c>
      <c r="H76" s="506"/>
      <c r="I76" s="506"/>
      <c r="J76" s="506"/>
      <c r="K76" s="507"/>
    </row>
    <row r="77" spans="2:11" x14ac:dyDescent="0.25">
      <c r="B77" s="473" t="s">
        <v>3</v>
      </c>
      <c r="C77" s="474"/>
      <c r="D77" s="474"/>
      <c r="E77" s="103" t="s">
        <v>255</v>
      </c>
      <c r="F77" s="118"/>
      <c r="G77" s="505" t="str">
        <f>"+4 a FIS durante 1 turno/nivel."</f>
        <v>+4 a FIS durante 1 turno/nivel.</v>
      </c>
      <c r="H77" s="506"/>
      <c r="I77" s="506"/>
      <c r="J77" s="506"/>
      <c r="K77" s="507"/>
    </row>
    <row r="78" spans="2:11" x14ac:dyDescent="0.25">
      <c r="B78" s="473" t="s">
        <v>281</v>
      </c>
      <c r="C78" s="474"/>
      <c r="D78" s="474"/>
      <c r="E78" s="103" t="s">
        <v>255</v>
      </c>
      <c r="F78" s="118"/>
      <c r="G78" s="103" t="str">
        <f>"+4 a salvación contra magia durante 1 turno/nivel."</f>
        <v>+4 a salvación contra magia durante 1 turno/nivel.</v>
      </c>
      <c r="H78" s="98"/>
      <c r="I78" s="98"/>
      <c r="J78" s="98"/>
      <c r="K78" s="99"/>
    </row>
    <row r="79" spans="2:11" x14ac:dyDescent="0.25">
      <c r="B79" s="473" t="s">
        <v>282</v>
      </c>
      <c r="C79" s="474"/>
      <c r="D79" s="474"/>
      <c r="E79" s="103" t="s">
        <v>255</v>
      </c>
      <c r="F79" s="118"/>
      <c r="G79" s="103" t="str">
        <f>"+1 a golpear y a daño durante 1 turno/nivel."</f>
        <v>+1 a golpear y a daño durante 1 turno/nivel.</v>
      </c>
      <c r="H79" s="98"/>
      <c r="I79" s="98"/>
      <c r="J79" s="98"/>
      <c r="K79" s="99"/>
    </row>
    <row r="80" spans="2:11" x14ac:dyDescent="0.25">
      <c r="B80" s="473" t="s">
        <v>283</v>
      </c>
      <c r="C80" s="474"/>
      <c r="D80" s="474"/>
      <c r="E80" s="472" t="s">
        <v>255</v>
      </c>
      <c r="F80" s="508"/>
      <c r="G80" s="451" t="str">
        <f>"+4 Defensa durante 1 turno/nivel, también para armas a distancia."</f>
        <v>+4 Defensa durante 1 turno/nivel, también para armas a distancia.</v>
      </c>
      <c r="H80" s="451"/>
      <c r="I80" s="451"/>
      <c r="J80" s="451"/>
      <c r="K80" s="452"/>
    </row>
    <row r="81" spans="2:11" x14ac:dyDescent="0.25">
      <c r="B81" s="473"/>
      <c r="C81" s="474"/>
      <c r="D81" s="474"/>
      <c r="E81" s="472"/>
      <c r="F81" s="508"/>
      <c r="G81" s="451"/>
      <c r="H81" s="451"/>
      <c r="I81" s="451"/>
      <c r="J81" s="451"/>
      <c r="K81" s="452"/>
    </row>
    <row r="82" spans="2:11" x14ac:dyDescent="0.25">
      <c r="B82" s="473" t="s">
        <v>284</v>
      </c>
      <c r="C82" s="474"/>
      <c r="D82" s="474"/>
      <c r="E82" s="472" t="s">
        <v>255</v>
      </c>
      <c r="F82" s="508"/>
      <c r="G82" s="451" t="s">
        <v>404</v>
      </c>
      <c r="H82" s="451"/>
      <c r="I82" s="451"/>
      <c r="J82" s="451"/>
      <c r="K82" s="452"/>
    </row>
    <row r="83" spans="2:11" x14ac:dyDescent="0.25">
      <c r="B83" s="473"/>
      <c r="C83" s="474"/>
      <c r="D83" s="474"/>
      <c r="E83" s="472"/>
      <c r="F83" s="508"/>
      <c r="G83" s="451"/>
      <c r="H83" s="451"/>
      <c r="I83" s="451"/>
      <c r="J83" s="451"/>
      <c r="K83" s="452"/>
    </row>
    <row r="84" spans="2:11" x14ac:dyDescent="0.25">
      <c r="B84" s="473" t="s">
        <v>285</v>
      </c>
      <c r="C84" s="474"/>
      <c r="D84" s="474"/>
      <c r="E84" s="472" t="s">
        <v>255</v>
      </c>
      <c r="F84" s="508"/>
      <c r="G84" s="451" t="s">
        <v>405</v>
      </c>
      <c r="H84" s="451"/>
      <c r="I84" s="451"/>
      <c r="J84" s="451"/>
      <c r="K84" s="452"/>
    </row>
    <row r="85" spans="2:11" x14ac:dyDescent="0.25">
      <c r="B85" s="473"/>
      <c r="C85" s="474"/>
      <c r="D85" s="474"/>
      <c r="E85" s="472"/>
      <c r="F85" s="508"/>
      <c r="G85" s="451"/>
      <c r="H85" s="451"/>
      <c r="I85" s="451"/>
      <c r="J85" s="451"/>
      <c r="K85" s="452"/>
    </row>
    <row r="86" spans="2:11" x14ac:dyDescent="0.25">
      <c r="B86" s="473" t="s">
        <v>286</v>
      </c>
      <c r="C86" s="474"/>
      <c r="D86" s="474"/>
      <c r="E86" s="472" t="s">
        <v>255</v>
      </c>
      <c r="F86" s="508"/>
      <c r="G86" s="451" t="s">
        <v>406</v>
      </c>
      <c r="H86" s="451"/>
      <c r="I86" s="451"/>
      <c r="J86" s="451"/>
      <c r="K86" s="452"/>
    </row>
    <row r="87" spans="2:11" x14ac:dyDescent="0.25">
      <c r="B87" s="473"/>
      <c r="C87" s="474"/>
      <c r="D87" s="474"/>
      <c r="E87" s="472"/>
      <c r="F87" s="508"/>
      <c r="G87" s="451"/>
      <c r="H87" s="451"/>
      <c r="I87" s="451"/>
      <c r="J87" s="451"/>
      <c r="K87" s="452"/>
    </row>
    <row r="88" spans="2:11" ht="15.75" thickBot="1" x14ac:dyDescent="0.3">
      <c r="B88" s="475" t="s">
        <v>287</v>
      </c>
      <c r="C88" s="476"/>
      <c r="D88" s="476"/>
      <c r="E88" s="104" t="s">
        <v>255</v>
      </c>
      <c r="F88" s="119"/>
      <c r="G88" s="477"/>
      <c r="H88" s="477"/>
      <c r="I88" s="477"/>
      <c r="J88" s="477"/>
      <c r="K88" s="509"/>
    </row>
    <row r="89" spans="2:11" ht="15.75" thickBot="1" x14ac:dyDescent="0.3"/>
    <row r="90" spans="2:11" x14ac:dyDescent="0.25">
      <c r="B90" s="513" t="s">
        <v>383</v>
      </c>
      <c r="C90" s="514"/>
      <c r="D90" s="514"/>
      <c r="E90" s="514"/>
      <c r="F90" s="514"/>
      <c r="G90" s="514" t="s">
        <v>384</v>
      </c>
      <c r="H90" s="514"/>
      <c r="I90" s="514"/>
      <c r="J90" s="514"/>
      <c r="K90" s="515"/>
    </row>
    <row r="91" spans="2:11" ht="15.75" thickBot="1" x14ac:dyDescent="0.3">
      <c r="B91" s="516" t="s">
        <v>251</v>
      </c>
      <c r="C91" s="517"/>
      <c r="D91" s="517"/>
      <c r="E91" s="116" t="s">
        <v>253</v>
      </c>
      <c r="F91" s="116" t="s">
        <v>5</v>
      </c>
      <c r="G91" s="518" t="s">
        <v>64</v>
      </c>
      <c r="H91" s="519"/>
      <c r="I91" s="519"/>
      <c r="J91" s="519"/>
      <c r="K91" s="520"/>
    </row>
    <row r="92" spans="2:11" ht="15.75" thickTop="1" x14ac:dyDescent="0.25">
      <c r="B92" s="500" t="s">
        <v>289</v>
      </c>
      <c r="C92" s="501"/>
      <c r="D92" s="501"/>
      <c r="E92" s="107" t="s">
        <v>6</v>
      </c>
      <c r="F92" s="117" t="s">
        <v>153</v>
      </c>
      <c r="G92" s="499" t="s">
        <v>407</v>
      </c>
      <c r="H92" s="499"/>
      <c r="I92" s="499"/>
      <c r="J92" s="499"/>
      <c r="K92" s="521"/>
    </row>
    <row r="93" spans="2:11" x14ac:dyDescent="0.25">
      <c r="B93" s="473" t="s">
        <v>290</v>
      </c>
      <c r="C93" s="474"/>
      <c r="D93" s="474"/>
      <c r="E93" s="472" t="s">
        <v>305</v>
      </c>
      <c r="F93" s="508" t="s">
        <v>201</v>
      </c>
      <c r="G93" s="451" t="s">
        <v>752</v>
      </c>
      <c r="H93" s="451"/>
      <c r="I93" s="451"/>
      <c r="J93" s="451"/>
      <c r="K93" s="452"/>
    </row>
    <row r="94" spans="2:11" x14ac:dyDescent="0.25">
      <c r="B94" s="473"/>
      <c r="C94" s="474"/>
      <c r="D94" s="474"/>
      <c r="E94" s="472"/>
      <c r="F94" s="508"/>
      <c r="G94" s="451"/>
      <c r="H94" s="451"/>
      <c r="I94" s="451"/>
      <c r="J94" s="451"/>
      <c r="K94" s="452"/>
    </row>
    <row r="95" spans="2:11" x14ac:dyDescent="0.25">
      <c r="B95" s="473" t="s">
        <v>291</v>
      </c>
      <c r="C95" s="474"/>
      <c r="D95" s="474"/>
      <c r="E95" s="472" t="s">
        <v>255</v>
      </c>
      <c r="F95" s="508"/>
      <c r="G95" s="451" t="s">
        <v>408</v>
      </c>
      <c r="H95" s="451"/>
      <c r="I95" s="451"/>
      <c r="J95" s="451"/>
      <c r="K95" s="452"/>
    </row>
    <row r="96" spans="2:11" x14ac:dyDescent="0.25">
      <c r="B96" s="473"/>
      <c r="C96" s="474"/>
      <c r="D96" s="474"/>
      <c r="E96" s="472"/>
      <c r="F96" s="508"/>
      <c r="G96" s="451"/>
      <c r="H96" s="451"/>
      <c r="I96" s="451"/>
      <c r="J96" s="451"/>
      <c r="K96" s="452"/>
    </row>
    <row r="97" spans="2:11" x14ac:dyDescent="0.25">
      <c r="B97" s="473" t="s">
        <v>292</v>
      </c>
      <c r="C97" s="474"/>
      <c r="D97" s="474"/>
      <c r="E97" s="472" t="s">
        <v>255</v>
      </c>
      <c r="F97" s="508"/>
      <c r="G97" s="451" t="s">
        <v>409</v>
      </c>
      <c r="H97" s="451"/>
      <c r="I97" s="451"/>
      <c r="J97" s="451"/>
      <c r="K97" s="452"/>
    </row>
    <row r="98" spans="2:11" x14ac:dyDescent="0.25">
      <c r="B98" s="473"/>
      <c r="C98" s="474"/>
      <c r="D98" s="474"/>
      <c r="E98" s="472"/>
      <c r="F98" s="508"/>
      <c r="G98" s="451"/>
      <c r="H98" s="451"/>
      <c r="I98" s="451"/>
      <c r="J98" s="451"/>
      <c r="K98" s="452"/>
    </row>
    <row r="99" spans="2:11" x14ac:dyDescent="0.25">
      <c r="B99" s="473"/>
      <c r="C99" s="474"/>
      <c r="D99" s="474"/>
      <c r="E99" s="472"/>
      <c r="F99" s="508"/>
      <c r="G99" s="451"/>
      <c r="H99" s="451"/>
      <c r="I99" s="451"/>
      <c r="J99" s="451"/>
      <c r="K99" s="452"/>
    </row>
    <row r="100" spans="2:11" x14ac:dyDescent="0.25">
      <c r="B100" s="473" t="s">
        <v>293</v>
      </c>
      <c r="C100" s="474"/>
      <c r="D100" s="474"/>
      <c r="E100" s="472" t="s">
        <v>6</v>
      </c>
      <c r="F100" s="508"/>
      <c r="G100" s="451" t="s">
        <v>410</v>
      </c>
      <c r="H100" s="451"/>
      <c r="I100" s="451"/>
      <c r="J100" s="451"/>
      <c r="K100" s="452"/>
    </row>
    <row r="101" spans="2:11" s="16" customFormat="1" x14ac:dyDescent="0.25">
      <c r="B101" s="473"/>
      <c r="C101" s="474"/>
      <c r="D101" s="474"/>
      <c r="E101" s="472"/>
      <c r="F101" s="508"/>
      <c r="G101" s="451"/>
      <c r="H101" s="451"/>
      <c r="I101" s="451"/>
      <c r="J101" s="451"/>
      <c r="K101" s="452"/>
    </row>
    <row r="102" spans="2:11" x14ac:dyDescent="0.25">
      <c r="B102" s="473"/>
      <c r="C102" s="474"/>
      <c r="D102" s="474"/>
      <c r="E102" s="472"/>
      <c r="F102" s="508"/>
      <c r="G102" s="451"/>
      <c r="H102" s="451"/>
      <c r="I102" s="451"/>
      <c r="J102" s="451"/>
      <c r="K102" s="452"/>
    </row>
    <row r="103" spans="2:11" x14ac:dyDescent="0.25">
      <c r="B103" s="473" t="s">
        <v>294</v>
      </c>
      <c r="C103" s="474"/>
      <c r="D103" s="474"/>
      <c r="E103" s="472" t="s">
        <v>6</v>
      </c>
      <c r="F103" s="508"/>
      <c r="G103" s="451" t="s">
        <v>370</v>
      </c>
      <c r="H103" s="451"/>
      <c r="I103" s="451"/>
      <c r="J103" s="451"/>
      <c r="K103" s="452"/>
    </row>
    <row r="104" spans="2:11" x14ac:dyDescent="0.25">
      <c r="B104" s="473"/>
      <c r="C104" s="474"/>
      <c r="D104" s="474"/>
      <c r="E104" s="472"/>
      <c r="F104" s="508"/>
      <c r="G104" s="451"/>
      <c r="H104" s="451"/>
      <c r="I104" s="451"/>
      <c r="J104" s="451"/>
      <c r="K104" s="452"/>
    </row>
    <row r="105" spans="2:11" x14ac:dyDescent="0.25">
      <c r="B105" s="473"/>
      <c r="C105" s="474"/>
      <c r="D105" s="474"/>
      <c r="E105" s="472"/>
      <c r="F105" s="508"/>
      <c r="G105" s="451"/>
      <c r="H105" s="451"/>
      <c r="I105" s="451"/>
      <c r="J105" s="451"/>
      <c r="K105" s="452"/>
    </row>
    <row r="106" spans="2:11" x14ac:dyDescent="0.25">
      <c r="B106" s="473" t="s">
        <v>295</v>
      </c>
      <c r="C106" s="474"/>
      <c r="D106" s="474"/>
      <c r="E106" s="472" t="s">
        <v>305</v>
      </c>
      <c r="F106" s="508"/>
      <c r="G106" s="451" t="s">
        <v>371</v>
      </c>
      <c r="H106" s="451"/>
      <c r="I106" s="451"/>
      <c r="J106" s="451"/>
      <c r="K106" s="452"/>
    </row>
    <row r="107" spans="2:11" x14ac:dyDescent="0.25">
      <c r="B107" s="473"/>
      <c r="C107" s="474"/>
      <c r="D107" s="474"/>
      <c r="E107" s="472"/>
      <c r="F107" s="508"/>
      <c r="G107" s="451"/>
      <c r="H107" s="451"/>
      <c r="I107" s="451"/>
      <c r="J107" s="451"/>
      <c r="K107" s="452"/>
    </row>
    <row r="108" spans="2:11" x14ac:dyDescent="0.25">
      <c r="B108" s="473" t="s">
        <v>296</v>
      </c>
      <c r="C108" s="474"/>
      <c r="D108" s="474"/>
      <c r="E108" s="472" t="s">
        <v>255</v>
      </c>
      <c r="F108" s="508"/>
      <c r="G108" s="451" t="s">
        <v>372</v>
      </c>
      <c r="H108" s="451"/>
      <c r="I108" s="451"/>
      <c r="J108" s="451"/>
      <c r="K108" s="452"/>
    </row>
    <row r="109" spans="2:11" ht="15.75" thickBot="1" x14ac:dyDescent="0.3">
      <c r="B109" s="475"/>
      <c r="C109" s="476"/>
      <c r="D109" s="476"/>
      <c r="E109" s="477"/>
      <c r="F109" s="524"/>
      <c r="G109" s="462"/>
      <c r="H109" s="462"/>
      <c r="I109" s="462"/>
      <c r="J109" s="462"/>
      <c r="K109" s="463"/>
    </row>
    <row r="110" spans="2:11" ht="15.75" thickBot="1" x14ac:dyDescent="0.3"/>
    <row r="111" spans="2:11" x14ac:dyDescent="0.25">
      <c r="B111" s="513" t="s">
        <v>385</v>
      </c>
      <c r="C111" s="514"/>
      <c r="D111" s="514"/>
      <c r="E111" s="514"/>
      <c r="F111" s="514"/>
      <c r="G111" s="514" t="s">
        <v>386</v>
      </c>
      <c r="H111" s="514"/>
      <c r="I111" s="514"/>
      <c r="J111" s="514"/>
      <c r="K111" s="515"/>
    </row>
    <row r="112" spans="2:11" ht="15.75" thickBot="1" x14ac:dyDescent="0.3">
      <c r="B112" s="516" t="s">
        <v>251</v>
      </c>
      <c r="C112" s="517"/>
      <c r="D112" s="517"/>
      <c r="E112" s="116" t="s">
        <v>253</v>
      </c>
      <c r="F112" s="116" t="s">
        <v>5</v>
      </c>
      <c r="G112" s="518" t="s">
        <v>64</v>
      </c>
      <c r="H112" s="519"/>
      <c r="I112" s="519"/>
      <c r="J112" s="519"/>
      <c r="K112" s="520"/>
    </row>
    <row r="113" spans="2:11" ht="15.75" thickTop="1" x14ac:dyDescent="0.25">
      <c r="B113" s="105" t="s">
        <v>753</v>
      </c>
      <c r="C113" s="106"/>
      <c r="D113" s="106"/>
      <c r="E113" s="107" t="s">
        <v>6</v>
      </c>
      <c r="F113" s="117" t="s">
        <v>201</v>
      </c>
      <c r="G113" s="510" t="s">
        <v>373</v>
      </c>
      <c r="H113" s="511"/>
      <c r="I113" s="511"/>
      <c r="J113" s="511"/>
      <c r="K113" s="512"/>
    </row>
    <row r="114" spans="2:11" x14ac:dyDescent="0.25">
      <c r="B114" s="473" t="s">
        <v>297</v>
      </c>
      <c r="C114" s="474"/>
      <c r="D114" s="474"/>
      <c r="E114" s="522" t="s">
        <v>255</v>
      </c>
      <c r="F114" s="538" t="s">
        <v>152</v>
      </c>
      <c r="G114" s="451" t="s">
        <v>374</v>
      </c>
      <c r="H114" s="451"/>
      <c r="I114" s="451"/>
      <c r="J114" s="451"/>
      <c r="K114" s="452"/>
    </row>
    <row r="115" spans="2:11" x14ac:dyDescent="0.25">
      <c r="B115" s="473"/>
      <c r="C115" s="474"/>
      <c r="D115" s="474"/>
      <c r="E115" s="499"/>
      <c r="F115" s="539"/>
      <c r="G115" s="451"/>
      <c r="H115" s="451"/>
      <c r="I115" s="451"/>
      <c r="J115" s="451"/>
      <c r="K115" s="452"/>
    </row>
    <row r="116" spans="2:11" x14ac:dyDescent="0.25">
      <c r="B116" s="473" t="s">
        <v>298</v>
      </c>
      <c r="C116" s="474"/>
      <c r="D116" s="474"/>
      <c r="E116" s="522" t="s">
        <v>255</v>
      </c>
      <c r="F116" s="538"/>
      <c r="G116" s="451" t="s">
        <v>375</v>
      </c>
      <c r="H116" s="451"/>
      <c r="I116" s="451"/>
      <c r="J116" s="451"/>
      <c r="K116" s="452"/>
    </row>
    <row r="117" spans="2:11" x14ac:dyDescent="0.25">
      <c r="B117" s="473"/>
      <c r="C117" s="474"/>
      <c r="D117" s="474"/>
      <c r="E117" s="523"/>
      <c r="F117" s="541"/>
      <c r="G117" s="451"/>
      <c r="H117" s="451"/>
      <c r="I117" s="451"/>
      <c r="J117" s="451"/>
      <c r="K117" s="452"/>
    </row>
    <row r="118" spans="2:11" x14ac:dyDescent="0.25">
      <c r="B118" s="473"/>
      <c r="C118" s="474"/>
      <c r="D118" s="474"/>
      <c r="E118" s="523"/>
      <c r="F118" s="541"/>
      <c r="G118" s="451"/>
      <c r="H118" s="451"/>
      <c r="I118" s="451"/>
      <c r="J118" s="451"/>
      <c r="K118" s="452"/>
    </row>
    <row r="119" spans="2:11" x14ac:dyDescent="0.25">
      <c r="B119" s="473"/>
      <c r="C119" s="474"/>
      <c r="D119" s="474"/>
      <c r="E119" s="499"/>
      <c r="F119" s="539"/>
      <c r="G119" s="451"/>
      <c r="H119" s="451"/>
      <c r="I119" s="451"/>
      <c r="J119" s="451"/>
      <c r="K119" s="452"/>
    </row>
    <row r="120" spans="2:11" x14ac:dyDescent="0.25">
      <c r="B120" s="473" t="s">
        <v>299</v>
      </c>
      <c r="C120" s="474"/>
      <c r="D120" s="474"/>
      <c r="E120" s="522" t="s">
        <v>255</v>
      </c>
      <c r="F120" s="538"/>
      <c r="G120" s="451" t="s">
        <v>376</v>
      </c>
      <c r="H120" s="451"/>
      <c r="I120" s="451"/>
      <c r="J120" s="451"/>
      <c r="K120" s="452"/>
    </row>
    <row r="121" spans="2:11" x14ac:dyDescent="0.25">
      <c r="B121" s="473"/>
      <c r="C121" s="474"/>
      <c r="D121" s="474"/>
      <c r="E121" s="499"/>
      <c r="F121" s="539"/>
      <c r="G121" s="451"/>
      <c r="H121" s="451"/>
      <c r="I121" s="451"/>
      <c r="J121" s="451"/>
      <c r="K121" s="452"/>
    </row>
    <row r="122" spans="2:11" x14ac:dyDescent="0.25">
      <c r="B122" s="473" t="s">
        <v>300</v>
      </c>
      <c r="C122" s="474"/>
      <c r="D122" s="474"/>
      <c r="E122" s="522" t="s">
        <v>255</v>
      </c>
      <c r="F122" s="538"/>
      <c r="G122" s="451" t="s">
        <v>377</v>
      </c>
      <c r="H122" s="451"/>
      <c r="I122" s="451"/>
      <c r="J122" s="451"/>
      <c r="K122" s="452"/>
    </row>
    <row r="123" spans="2:11" ht="15.75" thickBot="1" x14ac:dyDescent="0.3">
      <c r="B123" s="475"/>
      <c r="C123" s="476"/>
      <c r="D123" s="476"/>
      <c r="E123" s="540"/>
      <c r="F123" s="542"/>
      <c r="G123" s="462"/>
      <c r="H123" s="462"/>
      <c r="I123" s="462"/>
      <c r="J123" s="462"/>
      <c r="K123" s="463"/>
    </row>
    <row r="124" spans="2:11" ht="15.75" thickBot="1" x14ac:dyDescent="0.3"/>
    <row r="125" spans="2:11" x14ac:dyDescent="0.25">
      <c r="B125" s="513" t="s">
        <v>387</v>
      </c>
      <c r="C125" s="514"/>
      <c r="D125" s="514"/>
      <c r="E125" s="514"/>
      <c r="F125" s="514"/>
      <c r="G125" s="514" t="s">
        <v>388</v>
      </c>
      <c r="H125" s="514"/>
      <c r="I125" s="514"/>
      <c r="J125" s="514"/>
      <c r="K125" s="515"/>
    </row>
    <row r="126" spans="2:11" ht="15.75" thickBot="1" x14ac:dyDescent="0.3">
      <c r="B126" s="516" t="s">
        <v>251</v>
      </c>
      <c r="C126" s="517"/>
      <c r="D126" s="517"/>
      <c r="E126" s="116" t="s">
        <v>253</v>
      </c>
      <c r="F126" s="116" t="s">
        <v>5</v>
      </c>
      <c r="G126" s="518" t="s">
        <v>64</v>
      </c>
      <c r="H126" s="519"/>
      <c r="I126" s="519"/>
      <c r="J126" s="519"/>
      <c r="K126" s="520"/>
    </row>
    <row r="127" spans="2:11" ht="15.75" thickTop="1" x14ac:dyDescent="0.25">
      <c r="B127" s="527" t="s">
        <v>301</v>
      </c>
      <c r="C127" s="528"/>
      <c r="D127" s="528"/>
      <c r="E127" s="115" t="s">
        <v>6</v>
      </c>
      <c r="F127" s="115" t="s">
        <v>152</v>
      </c>
      <c r="G127" s="536" t="s">
        <v>754</v>
      </c>
      <c r="H127" s="536"/>
      <c r="I127" s="536"/>
      <c r="J127" s="536"/>
      <c r="K127" s="537"/>
    </row>
    <row r="128" spans="2:11" ht="15.75" thickBot="1" x14ac:dyDescent="0.3">
      <c r="B128" s="529" t="s">
        <v>302</v>
      </c>
      <c r="C128" s="530"/>
      <c r="D128" s="530"/>
      <c r="E128" s="114" t="s">
        <v>255</v>
      </c>
      <c r="F128" s="114"/>
      <c r="G128" s="525" t="s">
        <v>411</v>
      </c>
      <c r="H128" s="525"/>
      <c r="I128" s="525"/>
      <c r="J128" s="525"/>
      <c r="K128" s="526"/>
    </row>
  </sheetData>
  <mergeCells count="222">
    <mergeCell ref="G128:K128"/>
    <mergeCell ref="B127:D127"/>
    <mergeCell ref="B128:D128"/>
    <mergeCell ref="G7:K7"/>
    <mergeCell ref="O16:Q16"/>
    <mergeCell ref="M16:N16"/>
    <mergeCell ref="B125:F125"/>
    <mergeCell ref="G125:K125"/>
    <mergeCell ref="B126:D126"/>
    <mergeCell ref="G126:K126"/>
    <mergeCell ref="G127:K127"/>
    <mergeCell ref="G122:K123"/>
    <mergeCell ref="G113:K113"/>
    <mergeCell ref="B122:D123"/>
    <mergeCell ref="B116:D119"/>
    <mergeCell ref="B120:D121"/>
    <mergeCell ref="B114:D115"/>
    <mergeCell ref="E114:E115"/>
    <mergeCell ref="F114:F115"/>
    <mergeCell ref="G114:K115"/>
    <mergeCell ref="E122:E123"/>
    <mergeCell ref="F116:F119"/>
    <mergeCell ref="F120:F121"/>
    <mergeCell ref="F122:F123"/>
    <mergeCell ref="E116:E119"/>
    <mergeCell ref="B108:D109"/>
    <mergeCell ref="E108:E109"/>
    <mergeCell ref="F108:F109"/>
    <mergeCell ref="G108:K109"/>
    <mergeCell ref="E120:E121"/>
    <mergeCell ref="G116:K119"/>
    <mergeCell ref="G120:K121"/>
    <mergeCell ref="B111:F111"/>
    <mergeCell ref="G111:K111"/>
    <mergeCell ref="B112:D112"/>
    <mergeCell ref="G112:K112"/>
    <mergeCell ref="B103:D105"/>
    <mergeCell ref="E103:E105"/>
    <mergeCell ref="F103:F105"/>
    <mergeCell ref="G103:K105"/>
    <mergeCell ref="B106:D107"/>
    <mergeCell ref="E106:E107"/>
    <mergeCell ref="F106:F107"/>
    <mergeCell ref="G106:K107"/>
    <mergeCell ref="B97:D99"/>
    <mergeCell ref="E97:E99"/>
    <mergeCell ref="F97:F99"/>
    <mergeCell ref="G97:K99"/>
    <mergeCell ref="B100:D102"/>
    <mergeCell ref="E100:E102"/>
    <mergeCell ref="F100:F102"/>
    <mergeCell ref="G100:K102"/>
    <mergeCell ref="B93:D94"/>
    <mergeCell ref="E93:E94"/>
    <mergeCell ref="F93:F94"/>
    <mergeCell ref="G93:K94"/>
    <mergeCell ref="B95:D96"/>
    <mergeCell ref="E95:E96"/>
    <mergeCell ref="F95:F96"/>
    <mergeCell ref="G95:K96"/>
    <mergeCell ref="B90:F90"/>
    <mergeCell ref="G90:K90"/>
    <mergeCell ref="B91:D91"/>
    <mergeCell ref="G91:K91"/>
    <mergeCell ref="B92:D92"/>
    <mergeCell ref="G92:K92"/>
    <mergeCell ref="B60:F60"/>
    <mergeCell ref="G60:K60"/>
    <mergeCell ref="B61:D61"/>
    <mergeCell ref="G61:K61"/>
    <mergeCell ref="B63:D64"/>
    <mergeCell ref="E63:E64"/>
    <mergeCell ref="F63:F64"/>
    <mergeCell ref="G63:K64"/>
    <mergeCell ref="B62:D62"/>
    <mergeCell ref="G62:K62"/>
    <mergeCell ref="G65:K67"/>
    <mergeCell ref="G68:K70"/>
    <mergeCell ref="G71:K73"/>
    <mergeCell ref="G80:K81"/>
    <mergeCell ref="B77:D77"/>
    <mergeCell ref="F65:F67"/>
    <mergeCell ref="F68:F70"/>
    <mergeCell ref="B88:D88"/>
    <mergeCell ref="B65:D67"/>
    <mergeCell ref="B68:D70"/>
    <mergeCell ref="B71:D73"/>
    <mergeCell ref="B80:D81"/>
    <mergeCell ref="B82:D83"/>
    <mergeCell ref="B84:D85"/>
    <mergeCell ref="B74:D74"/>
    <mergeCell ref="B75:D75"/>
    <mergeCell ref="B76:D76"/>
    <mergeCell ref="B78:D78"/>
    <mergeCell ref="B79:D79"/>
    <mergeCell ref="B86:D87"/>
    <mergeCell ref="E65:E67"/>
    <mergeCell ref="E68:E70"/>
    <mergeCell ref="E71:E73"/>
    <mergeCell ref="E80:E81"/>
    <mergeCell ref="E82:E83"/>
    <mergeCell ref="E84:E85"/>
    <mergeCell ref="E86:E87"/>
    <mergeCell ref="F80:F81"/>
    <mergeCell ref="F82:F83"/>
    <mergeCell ref="F84:F85"/>
    <mergeCell ref="F86:F87"/>
    <mergeCell ref="G88:K88"/>
    <mergeCell ref="G86:K87"/>
    <mergeCell ref="G82:K83"/>
    <mergeCell ref="G84:K85"/>
    <mergeCell ref="G75:K75"/>
    <mergeCell ref="G76:K76"/>
    <mergeCell ref="G77:K77"/>
    <mergeCell ref="F71:F73"/>
    <mergeCell ref="B56:D56"/>
    <mergeCell ref="G33:K33"/>
    <mergeCell ref="B34:D34"/>
    <mergeCell ref="G34:K34"/>
    <mergeCell ref="B33:F33"/>
    <mergeCell ref="B49:D49"/>
    <mergeCell ref="G35:K36"/>
    <mergeCell ref="G37:K38"/>
    <mergeCell ref="G39:K40"/>
    <mergeCell ref="G41:K43"/>
    <mergeCell ref="G44:K45"/>
    <mergeCell ref="B50:D52"/>
    <mergeCell ref="B53:D55"/>
    <mergeCell ref="B57:D58"/>
    <mergeCell ref="E35:E36"/>
    <mergeCell ref="E37:E38"/>
    <mergeCell ref="E39:E40"/>
    <mergeCell ref="E41:E43"/>
    <mergeCell ref="E44:E45"/>
    <mergeCell ref="E46:E48"/>
    <mergeCell ref="E50:E52"/>
    <mergeCell ref="B35:D36"/>
    <mergeCell ref="B37:D38"/>
    <mergeCell ref="B39:D40"/>
    <mergeCell ref="B41:D43"/>
    <mergeCell ref="B44:D45"/>
    <mergeCell ref="B46:D48"/>
    <mergeCell ref="F57:F58"/>
    <mergeCell ref="G56:K56"/>
    <mergeCell ref="E53:E55"/>
    <mergeCell ref="E57:E58"/>
    <mergeCell ref="F35:F36"/>
    <mergeCell ref="F37:F38"/>
    <mergeCell ref="F39:F40"/>
    <mergeCell ref="F41:F43"/>
    <mergeCell ref="F44:F45"/>
    <mergeCell ref="F46:F48"/>
    <mergeCell ref="F50:F52"/>
    <mergeCell ref="F53:F55"/>
    <mergeCell ref="G46:K48"/>
    <mergeCell ref="G50:K52"/>
    <mergeCell ref="G53:K55"/>
    <mergeCell ref="G57:K58"/>
    <mergeCell ref="B20:D20"/>
    <mergeCell ref="B29:D29"/>
    <mergeCell ref="B18:F18"/>
    <mergeCell ref="G18:K18"/>
    <mergeCell ref="B19:D19"/>
    <mergeCell ref="G19:K19"/>
    <mergeCell ref="G30:K31"/>
    <mergeCell ref="B21:D22"/>
    <mergeCell ref="B23:D24"/>
    <mergeCell ref="B25:D26"/>
    <mergeCell ref="B27:D28"/>
    <mergeCell ref="B30:D31"/>
    <mergeCell ref="G20:K20"/>
    <mergeCell ref="G29:K29"/>
    <mergeCell ref="E21:E22"/>
    <mergeCell ref="E23:E24"/>
    <mergeCell ref="E25:E26"/>
    <mergeCell ref="E27:E28"/>
    <mergeCell ref="G21:K22"/>
    <mergeCell ref="G23:K24"/>
    <mergeCell ref="G25:K26"/>
    <mergeCell ref="G27:K28"/>
    <mergeCell ref="E30:E31"/>
    <mergeCell ref="F21:F22"/>
    <mergeCell ref="F23:F24"/>
    <mergeCell ref="F25:F26"/>
    <mergeCell ref="F27:F28"/>
    <mergeCell ref="F30:F31"/>
    <mergeCell ref="M13:N13"/>
    <mergeCell ref="O14:Q15"/>
    <mergeCell ref="M14:N15"/>
    <mergeCell ref="M2:P2"/>
    <mergeCell ref="M8:P8"/>
    <mergeCell ref="M9:N9"/>
    <mergeCell ref="M10:N10"/>
    <mergeCell ref="M11:N11"/>
    <mergeCell ref="O9:P9"/>
    <mergeCell ref="O10:P10"/>
    <mergeCell ref="O11:P11"/>
    <mergeCell ref="N4:P5"/>
    <mergeCell ref="N3:P3"/>
    <mergeCell ref="N6:P6"/>
    <mergeCell ref="M4:M5"/>
    <mergeCell ref="G2:K2"/>
    <mergeCell ref="B2:F2"/>
    <mergeCell ref="F4:F6"/>
    <mergeCell ref="E4:E6"/>
    <mergeCell ref="B4:D6"/>
    <mergeCell ref="G11:K12"/>
    <mergeCell ref="G13:K16"/>
    <mergeCell ref="B3:D3"/>
    <mergeCell ref="G3:K3"/>
    <mergeCell ref="F8:F10"/>
    <mergeCell ref="E8:E10"/>
    <mergeCell ref="B8:D10"/>
    <mergeCell ref="G4:K6"/>
    <mergeCell ref="G8:K10"/>
    <mergeCell ref="B11:D12"/>
    <mergeCell ref="E11:E12"/>
    <mergeCell ref="F11:F12"/>
    <mergeCell ref="B13:D16"/>
    <mergeCell ref="E13:E16"/>
    <mergeCell ref="F13:F16"/>
    <mergeCell ref="B7:D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1"/>
  <sheetViews>
    <sheetView zoomScaleNormal="100" workbookViewId="0">
      <selection activeCell="F15" sqref="F15"/>
    </sheetView>
  </sheetViews>
  <sheetFormatPr defaultRowHeight="15" x14ac:dyDescent="0.25"/>
  <cols>
    <col min="11" max="12" width="9.140625" style="16"/>
  </cols>
  <sheetData>
    <row r="2" spans="2:16" ht="15.75" thickBot="1" x14ac:dyDescent="0.3"/>
    <row r="3" spans="2:16" x14ac:dyDescent="0.25">
      <c r="B3" s="549" t="s">
        <v>182</v>
      </c>
      <c r="C3" s="550"/>
      <c r="D3" s="550"/>
      <c r="E3" s="550"/>
      <c r="F3" s="550"/>
      <c r="G3" s="549" t="s">
        <v>183</v>
      </c>
      <c r="H3" s="550"/>
      <c r="I3" s="551"/>
      <c r="K3" s="416" t="s">
        <v>172</v>
      </c>
      <c r="L3" s="417"/>
      <c r="M3" s="417"/>
      <c r="N3" s="417"/>
      <c r="O3" s="417"/>
      <c r="P3" s="418"/>
    </row>
    <row r="4" spans="2:16" ht="15.75" thickBot="1" x14ac:dyDescent="0.3">
      <c r="B4" s="336" t="s">
        <v>2</v>
      </c>
      <c r="C4" s="337"/>
      <c r="D4" s="337"/>
      <c r="E4" s="337"/>
      <c r="F4" s="41"/>
      <c r="G4" s="315" t="s">
        <v>2</v>
      </c>
      <c r="H4" s="316"/>
      <c r="I4" s="63">
        <f>SUM(5+F4)</f>
        <v>5</v>
      </c>
      <c r="K4" s="419"/>
      <c r="L4" s="420"/>
      <c r="M4" s="420"/>
      <c r="N4" s="420"/>
      <c r="O4" s="420"/>
      <c r="P4" s="421"/>
    </row>
    <row r="5" spans="2:16" x14ac:dyDescent="0.25">
      <c r="B5" s="244" t="s">
        <v>0</v>
      </c>
      <c r="C5" s="245"/>
      <c r="D5" s="245"/>
      <c r="E5" s="245"/>
      <c r="F5" s="41"/>
      <c r="G5" s="315" t="s">
        <v>0</v>
      </c>
      <c r="H5" s="316"/>
      <c r="I5" s="63">
        <f>SUM(5+F5)</f>
        <v>5</v>
      </c>
      <c r="K5" s="74" t="s">
        <v>147</v>
      </c>
      <c r="L5" s="73" t="s">
        <v>151</v>
      </c>
      <c r="M5" s="548" t="s">
        <v>149</v>
      </c>
      <c r="N5" s="548"/>
      <c r="O5" s="43" t="s">
        <v>148</v>
      </c>
      <c r="P5" s="45" t="s">
        <v>150</v>
      </c>
    </row>
    <row r="6" spans="2:16" x14ac:dyDescent="0.25">
      <c r="B6" s="244" t="s">
        <v>1</v>
      </c>
      <c r="C6" s="245"/>
      <c r="D6" s="245"/>
      <c r="E6" s="245"/>
      <c r="F6" s="41"/>
      <c r="G6" s="315" t="s">
        <v>1</v>
      </c>
      <c r="H6" s="316"/>
      <c r="I6" s="63">
        <f>SUM(10+F6)</f>
        <v>10</v>
      </c>
      <c r="K6" s="57" t="s">
        <v>2</v>
      </c>
      <c r="L6" s="8"/>
      <c r="M6" s="552"/>
      <c r="N6" s="552"/>
      <c r="O6" s="8"/>
      <c r="P6" s="6"/>
    </row>
    <row r="7" spans="2:16" x14ac:dyDescent="0.25">
      <c r="B7" s="244" t="s">
        <v>3</v>
      </c>
      <c r="C7" s="245"/>
      <c r="D7" s="245"/>
      <c r="E7" s="245"/>
      <c r="F7" s="41"/>
      <c r="G7" s="315" t="s">
        <v>3</v>
      </c>
      <c r="H7" s="316"/>
      <c r="I7" s="63">
        <f>SUM(0+F7)</f>
        <v>0</v>
      </c>
      <c r="K7" s="58" t="s">
        <v>0</v>
      </c>
      <c r="L7" s="8"/>
      <c r="M7" s="491"/>
      <c r="N7" s="491"/>
      <c r="O7" s="8">
        <v>20</v>
      </c>
      <c r="P7" s="6">
        <v>15</v>
      </c>
    </row>
    <row r="8" spans="2:16" x14ac:dyDescent="0.25">
      <c r="B8" s="244" t="s">
        <v>4</v>
      </c>
      <c r="C8" s="245"/>
      <c r="D8" s="245"/>
      <c r="E8" s="245"/>
      <c r="F8" s="41"/>
      <c r="G8" s="315" t="s">
        <v>4</v>
      </c>
      <c r="H8" s="316"/>
      <c r="I8" s="63">
        <f>4+4*F8</f>
        <v>4</v>
      </c>
      <c r="K8" s="58" t="s">
        <v>1</v>
      </c>
      <c r="L8" s="8"/>
      <c r="M8" s="491">
        <v>25</v>
      </c>
      <c r="N8" s="491"/>
      <c r="O8" s="8"/>
      <c r="P8" s="6"/>
    </row>
    <row r="9" spans="2:16" x14ac:dyDescent="0.25">
      <c r="B9" s="244" t="s">
        <v>5</v>
      </c>
      <c r="C9" s="245"/>
      <c r="D9" s="245"/>
      <c r="E9" s="245"/>
      <c r="F9" s="41"/>
      <c r="G9" s="315" t="s">
        <v>5</v>
      </c>
      <c r="H9" s="316"/>
      <c r="I9" s="64" t="str">
        <f>CONCATENATE((1+TRUNC(F9/4)),"d6 + ",MOD(F9,4))</f>
        <v>1d6 + 0</v>
      </c>
      <c r="K9" s="58" t="s">
        <v>3</v>
      </c>
      <c r="L9" s="8">
        <v>9</v>
      </c>
      <c r="M9" s="491">
        <v>6</v>
      </c>
      <c r="N9" s="491"/>
      <c r="O9" s="8"/>
      <c r="P9" s="6"/>
    </row>
    <row r="10" spans="2:16" ht="15.75" thickBot="1" x14ac:dyDescent="0.3">
      <c r="B10" s="543" t="s">
        <v>8</v>
      </c>
      <c r="C10" s="544"/>
      <c r="D10" s="544"/>
      <c r="E10" s="544"/>
      <c r="F10" s="68"/>
      <c r="G10" s="315" t="s">
        <v>6</v>
      </c>
      <c r="H10" s="316"/>
      <c r="I10" s="64" t="str">
        <f>IF(OR(F10=1,F10=2),"Si","No")</f>
        <v>No</v>
      </c>
      <c r="K10" s="58" t="s">
        <v>72</v>
      </c>
      <c r="L10" s="8">
        <v>130</v>
      </c>
      <c r="M10" s="491"/>
      <c r="N10" s="491"/>
      <c r="O10" s="8">
        <v>80</v>
      </c>
      <c r="P10" s="6">
        <v>40</v>
      </c>
    </row>
    <row r="11" spans="2:16" ht="16.5" thickTop="1" thickBot="1" x14ac:dyDescent="0.3">
      <c r="B11" s="334" t="s">
        <v>9</v>
      </c>
      <c r="C11" s="335"/>
      <c r="D11" s="335"/>
      <c r="E11" s="547"/>
      <c r="F11" s="67">
        <f>SUM(F4:F10)</f>
        <v>0</v>
      </c>
      <c r="G11" s="545" t="s">
        <v>7</v>
      </c>
      <c r="H11" s="546"/>
      <c r="I11" s="65" t="str">
        <f>IF(OR(F10=0,F10=2),"Si","No")</f>
        <v>Si</v>
      </c>
      <c r="K11" s="59" t="s">
        <v>5</v>
      </c>
      <c r="L11" s="25" t="s">
        <v>152</v>
      </c>
      <c r="M11" s="493" t="s">
        <v>153</v>
      </c>
      <c r="N11" s="493"/>
      <c r="O11" s="25" t="s">
        <v>153</v>
      </c>
      <c r="P11" s="7"/>
    </row>
    <row r="12" spans="2:16" x14ac:dyDescent="0.25">
      <c r="K12" s="568" t="s">
        <v>173</v>
      </c>
      <c r="L12" s="569"/>
      <c r="M12" s="569"/>
      <c r="N12" s="569"/>
      <c r="O12" s="569"/>
      <c r="P12" s="570"/>
    </row>
    <row r="13" spans="2:16" x14ac:dyDescent="0.25">
      <c r="K13" s="57" t="s">
        <v>174</v>
      </c>
      <c r="L13" s="60" t="str">
        <f>"7 - 13"</f>
        <v>7 - 13</v>
      </c>
      <c r="M13" s="212" t="s">
        <v>177</v>
      </c>
      <c r="N13" s="212"/>
      <c r="O13" s="212"/>
      <c r="P13" s="213"/>
    </row>
    <row r="14" spans="2:16" x14ac:dyDescent="0.25">
      <c r="K14" s="58" t="s">
        <v>175</v>
      </c>
      <c r="L14" s="61" t="str">
        <f>"30 - 35"</f>
        <v>30 - 35</v>
      </c>
      <c r="M14" s="212" t="s">
        <v>178</v>
      </c>
      <c r="N14" s="212"/>
      <c r="O14" s="212"/>
      <c r="P14" s="213"/>
    </row>
    <row r="15" spans="2:16" ht="15.75" thickBot="1" x14ac:dyDescent="0.3">
      <c r="K15" s="59" t="s">
        <v>179</v>
      </c>
      <c r="L15" s="62" t="str">
        <f>"55 - 63"</f>
        <v>55 - 63</v>
      </c>
      <c r="M15" s="206" t="s">
        <v>176</v>
      </c>
      <c r="N15" s="206"/>
      <c r="O15" s="206"/>
      <c r="P15" s="207"/>
    </row>
    <row r="16" spans="2:16" x14ac:dyDescent="0.25">
      <c r="K16" s="568" t="s">
        <v>184</v>
      </c>
      <c r="L16" s="569"/>
      <c r="M16" s="569"/>
      <c r="N16" s="569"/>
      <c r="O16" s="569"/>
      <c r="P16" s="570"/>
    </row>
    <row r="17" spans="2:17" x14ac:dyDescent="0.25">
      <c r="K17" s="571" t="s">
        <v>185</v>
      </c>
      <c r="L17" s="572"/>
      <c r="M17" s="573"/>
      <c r="N17" s="566" t="s">
        <v>189</v>
      </c>
      <c r="O17" s="288"/>
      <c r="P17" s="289"/>
    </row>
    <row r="18" spans="2:17" x14ac:dyDescent="0.25">
      <c r="K18" s="553" t="s">
        <v>186</v>
      </c>
      <c r="L18" s="554"/>
      <c r="M18" s="555"/>
      <c r="N18" s="567" t="s">
        <v>189</v>
      </c>
      <c r="O18" s="215"/>
      <c r="P18" s="216"/>
    </row>
    <row r="19" spans="2:17" x14ac:dyDescent="0.25">
      <c r="K19" s="553" t="s">
        <v>187</v>
      </c>
      <c r="L19" s="554"/>
      <c r="M19" s="555"/>
      <c r="N19" s="567" t="s">
        <v>189</v>
      </c>
      <c r="O19" s="215"/>
      <c r="P19" s="216"/>
    </row>
    <row r="20" spans="2:17" x14ac:dyDescent="0.25">
      <c r="K20" s="556" t="s">
        <v>188</v>
      </c>
      <c r="L20" s="557"/>
      <c r="M20" s="558"/>
      <c r="N20" s="562" t="s">
        <v>190</v>
      </c>
      <c r="O20" s="562"/>
      <c r="P20" s="563"/>
    </row>
    <row r="21" spans="2:17" ht="15.75" thickBot="1" x14ac:dyDescent="0.3">
      <c r="K21" s="559"/>
      <c r="L21" s="560"/>
      <c r="M21" s="561"/>
      <c r="N21" s="564"/>
      <c r="O21" s="564"/>
      <c r="P21" s="565"/>
    </row>
    <row r="26" spans="2:17" x14ac:dyDescent="0.25"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</row>
    <row r="27" spans="2:17" x14ac:dyDescent="0.25">
      <c r="B27" s="111"/>
      <c r="C27" s="111"/>
      <c r="D27" s="111"/>
      <c r="E27" s="16"/>
      <c r="F27" s="16"/>
      <c r="G27" s="16"/>
      <c r="H27" s="16"/>
      <c r="I27" s="16"/>
      <c r="J27" s="16"/>
      <c r="M27" s="111"/>
      <c r="N27" s="111"/>
      <c r="O27" s="111"/>
      <c r="P27" s="111"/>
      <c r="Q27" s="111"/>
    </row>
    <row r="28" spans="2:17" x14ac:dyDescent="0.25">
      <c r="B28" s="111"/>
      <c r="C28" s="111"/>
      <c r="D28" s="111"/>
      <c r="E28" s="16"/>
      <c r="F28" s="16"/>
      <c r="G28" s="16"/>
      <c r="H28" s="16"/>
      <c r="I28" s="16"/>
      <c r="J28" s="16"/>
      <c r="M28" s="111"/>
      <c r="N28" s="111"/>
      <c r="O28" s="111"/>
      <c r="P28" s="111"/>
      <c r="Q28" s="111"/>
    </row>
    <row r="29" spans="2:17" x14ac:dyDescent="0.25">
      <c r="B29" s="16"/>
      <c r="C29" s="16"/>
      <c r="D29" s="16"/>
      <c r="E29" s="16"/>
      <c r="F29" s="16"/>
      <c r="G29" s="16"/>
      <c r="H29" s="16"/>
      <c r="I29" s="16"/>
      <c r="J29" s="16"/>
      <c r="M29" s="16"/>
      <c r="N29" s="16"/>
      <c r="O29" s="16"/>
      <c r="P29" s="16"/>
      <c r="Q29" s="16"/>
    </row>
    <row r="30" spans="2:17" x14ac:dyDescent="0.25">
      <c r="B30" s="16"/>
      <c r="C30" s="16"/>
      <c r="D30" s="16"/>
      <c r="E30" s="16"/>
      <c r="F30" s="16"/>
      <c r="G30" s="16"/>
      <c r="H30" s="16"/>
      <c r="I30" s="16"/>
      <c r="J30" s="16"/>
      <c r="M30" s="16"/>
      <c r="N30" s="16"/>
      <c r="O30" s="16"/>
      <c r="P30" s="16"/>
      <c r="Q30" s="16"/>
    </row>
    <row r="31" spans="2:17" x14ac:dyDescent="0.25">
      <c r="B31" s="16"/>
      <c r="C31" s="16"/>
      <c r="D31" s="16"/>
      <c r="E31" s="16"/>
      <c r="F31" s="16"/>
      <c r="G31" s="16"/>
      <c r="H31" s="16"/>
      <c r="I31" s="16"/>
      <c r="J31" s="16"/>
      <c r="M31" s="16"/>
      <c r="N31" s="16"/>
      <c r="O31" s="16"/>
      <c r="P31" s="16"/>
      <c r="Q31" s="16"/>
    </row>
  </sheetData>
  <mergeCells count="39">
    <mergeCell ref="M10:N10"/>
    <mergeCell ref="M11:N11"/>
    <mergeCell ref="K16:P16"/>
    <mergeCell ref="K17:M17"/>
    <mergeCell ref="K18:M18"/>
    <mergeCell ref="K12:P12"/>
    <mergeCell ref="M13:P13"/>
    <mergeCell ref="M14:P14"/>
    <mergeCell ref="M15:P15"/>
    <mergeCell ref="K19:M19"/>
    <mergeCell ref="K20:M21"/>
    <mergeCell ref="N20:P21"/>
    <mergeCell ref="N17:P17"/>
    <mergeCell ref="N18:P18"/>
    <mergeCell ref="N19:P19"/>
    <mergeCell ref="B3:F3"/>
    <mergeCell ref="G3:I3"/>
    <mergeCell ref="G8:H8"/>
    <mergeCell ref="M6:N6"/>
    <mergeCell ref="B9:E9"/>
    <mergeCell ref="G4:H4"/>
    <mergeCell ref="B5:E5"/>
    <mergeCell ref="G5:H5"/>
    <mergeCell ref="G10:H10"/>
    <mergeCell ref="B10:E10"/>
    <mergeCell ref="G11:H11"/>
    <mergeCell ref="B11:E11"/>
    <mergeCell ref="K3:P4"/>
    <mergeCell ref="M5:N5"/>
    <mergeCell ref="M7:N7"/>
    <mergeCell ref="M8:N8"/>
    <mergeCell ref="M9:N9"/>
    <mergeCell ref="B6:E6"/>
    <mergeCell ref="G6:H6"/>
    <mergeCell ref="B7:E7"/>
    <mergeCell ref="G7:H7"/>
    <mergeCell ref="B8:E8"/>
    <mergeCell ref="G9:H9"/>
    <mergeCell ref="B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workbookViewId="0">
      <selection activeCell="G25" sqref="G25"/>
    </sheetView>
  </sheetViews>
  <sheetFormatPr defaultRowHeight="15" x14ac:dyDescent="0.25"/>
  <cols>
    <col min="2" max="4" width="9.140625" style="16"/>
    <col min="8" max="9" width="9.140625" style="16"/>
  </cols>
  <sheetData>
    <row r="1" spans="2:16" ht="15.75" thickBot="1" x14ac:dyDescent="0.3"/>
    <row r="2" spans="2:16" ht="15.75" thickBot="1" x14ac:dyDescent="0.3">
      <c r="B2" s="584" t="s">
        <v>191</v>
      </c>
      <c r="C2" s="585"/>
      <c r="D2" s="585"/>
      <c r="E2" s="585"/>
      <c r="F2" s="586"/>
      <c r="G2" s="208" t="s">
        <v>205</v>
      </c>
      <c r="H2" s="209"/>
      <c r="I2" s="209"/>
      <c r="J2" s="210"/>
      <c r="L2" s="488" t="s">
        <v>214</v>
      </c>
      <c r="M2" s="489"/>
      <c r="N2" s="489"/>
      <c r="O2" s="489"/>
      <c r="P2" s="490"/>
    </row>
    <row r="3" spans="2:16" x14ac:dyDescent="0.25">
      <c r="B3" s="488" t="s">
        <v>194</v>
      </c>
      <c r="C3" s="489"/>
      <c r="D3" s="489" t="s">
        <v>195</v>
      </c>
      <c r="E3" s="587"/>
      <c r="F3" s="72" t="s">
        <v>196</v>
      </c>
      <c r="G3" s="590" t="s">
        <v>206</v>
      </c>
      <c r="H3" s="288"/>
      <c r="I3" s="288" t="s">
        <v>221</v>
      </c>
      <c r="J3" s="289"/>
      <c r="L3" s="588" t="s">
        <v>215</v>
      </c>
      <c r="M3" s="589"/>
      <c r="N3" s="589"/>
      <c r="O3" s="589"/>
      <c r="P3" s="78" t="s">
        <v>197</v>
      </c>
    </row>
    <row r="4" spans="2:16" x14ac:dyDescent="0.25">
      <c r="B4" s="578" t="s">
        <v>193</v>
      </c>
      <c r="C4" s="576"/>
      <c r="D4" s="576"/>
      <c r="E4" s="577"/>
      <c r="F4" s="3" t="s">
        <v>199</v>
      </c>
      <c r="G4" s="214" t="s">
        <v>207</v>
      </c>
      <c r="H4" s="215"/>
      <c r="I4" s="575"/>
      <c r="J4" s="591"/>
      <c r="L4" s="574" t="s">
        <v>216</v>
      </c>
      <c r="M4" s="575"/>
      <c r="N4" s="575"/>
      <c r="O4" s="575"/>
      <c r="P4" s="78" t="s">
        <v>200</v>
      </c>
    </row>
    <row r="5" spans="2:16" ht="15.75" thickBot="1" x14ac:dyDescent="0.3">
      <c r="B5" s="578">
        <v>3</v>
      </c>
      <c r="C5" s="576"/>
      <c r="D5" s="576"/>
      <c r="E5" s="577"/>
      <c r="F5" s="3" t="s">
        <v>197</v>
      </c>
      <c r="G5" s="214" t="s">
        <v>208</v>
      </c>
      <c r="H5" s="215"/>
      <c r="I5" s="215"/>
      <c r="J5" s="216"/>
      <c r="L5" s="574" t="s">
        <v>217</v>
      </c>
      <c r="M5" s="575"/>
      <c r="N5" s="575"/>
      <c r="O5" s="575"/>
      <c r="P5" s="78" t="s">
        <v>200</v>
      </c>
    </row>
    <row r="6" spans="2:16" x14ac:dyDescent="0.25">
      <c r="B6" s="578">
        <v>2</v>
      </c>
      <c r="C6" s="576"/>
      <c r="D6" s="576"/>
      <c r="E6" s="577"/>
      <c r="F6" s="3" t="s">
        <v>198</v>
      </c>
      <c r="G6" s="208" t="s">
        <v>209</v>
      </c>
      <c r="H6" s="209"/>
      <c r="I6" s="209"/>
      <c r="J6" s="210"/>
      <c r="L6" s="574" t="s">
        <v>218</v>
      </c>
      <c r="M6" s="575"/>
      <c r="N6" s="575"/>
      <c r="O6" s="575"/>
      <c r="P6" s="78" t="s">
        <v>201</v>
      </c>
    </row>
    <row r="7" spans="2:16" x14ac:dyDescent="0.25">
      <c r="B7" s="578">
        <v>1</v>
      </c>
      <c r="C7" s="576"/>
      <c r="D7" s="576"/>
      <c r="E7" s="577"/>
      <c r="F7" s="3" t="s">
        <v>200</v>
      </c>
      <c r="G7" s="214" t="s">
        <v>210</v>
      </c>
      <c r="H7" s="215"/>
      <c r="I7" s="215"/>
      <c r="J7" s="216"/>
      <c r="L7" s="574" t="s">
        <v>224</v>
      </c>
      <c r="M7" s="575"/>
      <c r="N7" s="575"/>
      <c r="O7" s="575"/>
      <c r="P7" s="78" t="s">
        <v>202</v>
      </c>
    </row>
    <row r="8" spans="2:16" ht="15.75" thickBot="1" x14ac:dyDescent="0.3">
      <c r="B8" s="578">
        <v>0</v>
      </c>
      <c r="C8" s="576"/>
      <c r="D8" s="576">
        <v>0</v>
      </c>
      <c r="E8" s="577"/>
      <c r="F8" s="3" t="s">
        <v>201</v>
      </c>
      <c r="G8" s="217" t="s">
        <v>211</v>
      </c>
      <c r="H8" s="218"/>
      <c r="I8" s="218"/>
      <c r="J8" s="219"/>
      <c r="L8" s="574" t="s">
        <v>220</v>
      </c>
      <c r="M8" s="575"/>
      <c r="N8" s="575"/>
      <c r="O8" s="575"/>
      <c r="P8" s="78" t="s">
        <v>203</v>
      </c>
    </row>
    <row r="9" spans="2:16" x14ac:dyDescent="0.25">
      <c r="B9" s="578"/>
      <c r="C9" s="576"/>
      <c r="D9" s="576">
        <v>1</v>
      </c>
      <c r="E9" s="577"/>
      <c r="F9" s="3" t="s">
        <v>202</v>
      </c>
      <c r="G9" s="208" t="s">
        <v>212</v>
      </c>
      <c r="H9" s="209"/>
      <c r="I9" s="209"/>
      <c r="J9" s="210"/>
      <c r="L9" s="574" t="s">
        <v>219</v>
      </c>
      <c r="M9" s="575"/>
      <c r="N9" s="575"/>
      <c r="O9" s="575"/>
      <c r="P9" s="78" t="s">
        <v>203</v>
      </c>
    </row>
    <row r="10" spans="2:16" ht="15.75" thickBot="1" x14ac:dyDescent="0.3">
      <c r="B10" s="583"/>
      <c r="C10" s="581"/>
      <c r="D10" s="581" t="s">
        <v>204</v>
      </c>
      <c r="E10" s="582"/>
      <c r="F10" s="4" t="s">
        <v>203</v>
      </c>
      <c r="G10" s="217" t="s">
        <v>213</v>
      </c>
      <c r="H10" s="218"/>
      <c r="I10" s="218"/>
      <c r="J10" s="219"/>
      <c r="L10" s="53" t="s">
        <v>223</v>
      </c>
      <c r="M10" s="48"/>
      <c r="N10" s="48"/>
      <c r="O10" s="48"/>
      <c r="P10" s="85" t="s">
        <v>198</v>
      </c>
    </row>
    <row r="11" spans="2:16" ht="15.75" thickBot="1" x14ac:dyDescent="0.3">
      <c r="L11" s="579" t="s">
        <v>222</v>
      </c>
      <c r="M11" s="580"/>
      <c r="N11" s="580"/>
      <c r="O11" s="580"/>
      <c r="P11" s="80" t="s">
        <v>200</v>
      </c>
    </row>
    <row r="13" spans="2:16" ht="15.75" thickBot="1" x14ac:dyDescent="0.3"/>
    <row r="14" spans="2:16" x14ac:dyDescent="0.25">
      <c r="B14" s="549" t="s">
        <v>180</v>
      </c>
      <c r="C14" s="550"/>
      <c r="D14" s="550"/>
      <c r="E14" s="550"/>
      <c r="F14" s="550"/>
      <c r="G14" s="550"/>
      <c r="H14" s="549" t="s">
        <v>192</v>
      </c>
      <c r="I14" s="550"/>
      <c r="J14" s="551"/>
    </row>
    <row r="15" spans="2:16" x14ac:dyDescent="0.25">
      <c r="B15" s="244" t="s">
        <v>2</v>
      </c>
      <c r="C15" s="245"/>
      <c r="D15" s="245"/>
      <c r="E15" s="245"/>
      <c r="F15" s="84"/>
      <c r="G15" s="48" t="s">
        <v>146</v>
      </c>
      <c r="H15" s="274" t="s">
        <v>2</v>
      </c>
      <c r="I15" s="223"/>
      <c r="J15" s="66">
        <f>SUM(5+F15)</f>
        <v>5</v>
      </c>
    </row>
    <row r="16" spans="2:16" x14ac:dyDescent="0.25">
      <c r="B16" s="244" t="s">
        <v>0</v>
      </c>
      <c r="C16" s="245"/>
      <c r="D16" s="245"/>
      <c r="E16" s="245"/>
      <c r="F16" s="41"/>
      <c r="G16" s="48" t="s">
        <v>146</v>
      </c>
      <c r="H16" s="274" t="s">
        <v>0</v>
      </c>
      <c r="I16" s="223"/>
      <c r="J16" s="63">
        <f>SUM(5+F16)</f>
        <v>5</v>
      </c>
    </row>
    <row r="17" spans="2:10" x14ac:dyDescent="0.25">
      <c r="B17" s="244" t="s">
        <v>1</v>
      </c>
      <c r="C17" s="245"/>
      <c r="D17" s="245"/>
      <c r="E17" s="245"/>
      <c r="F17" s="41"/>
      <c r="G17" s="48" t="s">
        <v>146</v>
      </c>
      <c r="H17" s="274" t="s">
        <v>1</v>
      </c>
      <c r="I17" s="223"/>
      <c r="J17" s="63">
        <f>SUM(10+F17)</f>
        <v>10</v>
      </c>
    </row>
    <row r="18" spans="2:10" x14ac:dyDescent="0.25">
      <c r="B18" s="244" t="s">
        <v>3</v>
      </c>
      <c r="C18" s="245"/>
      <c r="D18" s="245"/>
      <c r="E18" s="245"/>
      <c r="F18" s="41"/>
      <c r="G18" s="48" t="s">
        <v>146</v>
      </c>
      <c r="H18" s="274" t="s">
        <v>3</v>
      </c>
      <c r="I18" s="223"/>
      <c r="J18" s="63">
        <f>SUM(0+F18)</f>
        <v>0</v>
      </c>
    </row>
    <row r="19" spans="2:10" x14ac:dyDescent="0.25">
      <c r="B19" s="244" t="s">
        <v>5</v>
      </c>
      <c r="C19" s="245"/>
      <c r="D19" s="245"/>
      <c r="E19" s="245"/>
      <c r="F19" s="41"/>
      <c r="G19" s="48"/>
      <c r="H19" s="274" t="s">
        <v>5</v>
      </c>
      <c r="I19" s="223"/>
      <c r="J19" s="64" t="str">
        <f>CONCATENATE((1+TRUNC(F19/4)),"d6 + ",MOD(F19,4))</f>
        <v>1d6 + 0</v>
      </c>
    </row>
    <row r="20" spans="2:10" ht="15.75" thickBot="1" x14ac:dyDescent="0.3">
      <c r="B20" s="543" t="s">
        <v>8</v>
      </c>
      <c r="C20" s="544"/>
      <c r="D20" s="544"/>
      <c r="E20" s="544"/>
      <c r="F20" s="68"/>
      <c r="G20" s="1" t="s">
        <v>181</v>
      </c>
      <c r="H20" s="274" t="s">
        <v>6</v>
      </c>
      <c r="I20" s="223"/>
      <c r="J20" s="64" t="str">
        <f>IF(OR(F20=1,F20=2),"Si","No")</f>
        <v>No</v>
      </c>
    </row>
    <row r="21" spans="2:10" ht="16.5" thickTop="1" thickBot="1" x14ac:dyDescent="0.3">
      <c r="B21" s="334" t="s">
        <v>9</v>
      </c>
      <c r="C21" s="335"/>
      <c r="D21" s="335"/>
      <c r="E21" s="547"/>
      <c r="F21" s="67">
        <f>SUM(F15:F20)</f>
        <v>0</v>
      </c>
      <c r="G21" s="51" t="s">
        <v>228</v>
      </c>
      <c r="H21" s="220" t="s">
        <v>7</v>
      </c>
      <c r="I21" s="221"/>
      <c r="J21" s="65" t="str">
        <f>IF(OR(F20=0,F20=2),"Si","No")</f>
        <v>Si</v>
      </c>
    </row>
  </sheetData>
  <mergeCells count="52">
    <mergeCell ref="G2:J2"/>
    <mergeCell ref="G5:J5"/>
    <mergeCell ref="G6:J6"/>
    <mergeCell ref="G3:H3"/>
    <mergeCell ref="G4:H4"/>
    <mergeCell ref="I3:J3"/>
    <mergeCell ref="I4:J4"/>
    <mergeCell ref="L2:P2"/>
    <mergeCell ref="L3:O3"/>
    <mergeCell ref="L4:O4"/>
    <mergeCell ref="L5:O5"/>
    <mergeCell ref="L6:O6"/>
    <mergeCell ref="B2:F2"/>
    <mergeCell ref="D5:E5"/>
    <mergeCell ref="D6:E6"/>
    <mergeCell ref="D7:E7"/>
    <mergeCell ref="B3:C3"/>
    <mergeCell ref="D3:E3"/>
    <mergeCell ref="B4:E4"/>
    <mergeCell ref="B5:C5"/>
    <mergeCell ref="B6:C6"/>
    <mergeCell ref="B7:C7"/>
    <mergeCell ref="B21:E21"/>
    <mergeCell ref="B14:G14"/>
    <mergeCell ref="H14:J14"/>
    <mergeCell ref="L9:O9"/>
    <mergeCell ref="L11:O11"/>
    <mergeCell ref="H21:I21"/>
    <mergeCell ref="B20:E20"/>
    <mergeCell ref="H19:I19"/>
    <mergeCell ref="H20:I20"/>
    <mergeCell ref="B19:E19"/>
    <mergeCell ref="G9:J9"/>
    <mergeCell ref="G10:J10"/>
    <mergeCell ref="D9:E9"/>
    <mergeCell ref="D10:E10"/>
    <mergeCell ref="B9:C9"/>
    <mergeCell ref="B10:C10"/>
    <mergeCell ref="L7:O7"/>
    <mergeCell ref="B15:E15"/>
    <mergeCell ref="B16:E16"/>
    <mergeCell ref="B17:E17"/>
    <mergeCell ref="B18:E18"/>
    <mergeCell ref="H15:I15"/>
    <mergeCell ref="H16:I16"/>
    <mergeCell ref="H17:I17"/>
    <mergeCell ref="H18:I18"/>
    <mergeCell ref="L8:O8"/>
    <mergeCell ref="G7:J7"/>
    <mergeCell ref="G8:J8"/>
    <mergeCell ref="D8:E8"/>
    <mergeCell ref="B8:C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"/>
  <sheetViews>
    <sheetView workbookViewId="0">
      <selection activeCell="B12" sqref="B12:D12"/>
    </sheetView>
  </sheetViews>
  <sheetFormatPr defaultRowHeight="15" x14ac:dyDescent="0.25"/>
  <cols>
    <col min="4" max="5" width="9.140625" style="16"/>
  </cols>
  <sheetData>
    <row r="1" spans="2:15" ht="15.75" thickBot="1" x14ac:dyDescent="0.3"/>
    <row r="2" spans="2:15" ht="15.75" thickBot="1" x14ac:dyDescent="0.3">
      <c r="B2" s="592" t="s">
        <v>414</v>
      </c>
      <c r="C2" s="593"/>
      <c r="D2" s="594"/>
      <c r="E2" s="123" t="s">
        <v>72</v>
      </c>
      <c r="F2" s="123" t="s">
        <v>415</v>
      </c>
      <c r="G2" s="123" t="s">
        <v>416</v>
      </c>
      <c r="H2" s="123" t="s">
        <v>417</v>
      </c>
      <c r="I2" s="123" t="s">
        <v>418</v>
      </c>
      <c r="J2" s="123" t="s">
        <v>5</v>
      </c>
      <c r="K2" s="601" t="s">
        <v>419</v>
      </c>
      <c r="L2" s="593"/>
      <c r="M2" s="593"/>
      <c r="N2" s="593"/>
      <c r="O2" s="602"/>
    </row>
    <row r="3" spans="2:15" ht="15.75" thickTop="1" x14ac:dyDescent="0.25">
      <c r="B3" s="595" t="s">
        <v>420</v>
      </c>
      <c r="C3" s="536"/>
      <c r="D3" s="536"/>
      <c r="E3" s="115" t="s">
        <v>421</v>
      </c>
      <c r="F3" s="115">
        <v>12</v>
      </c>
      <c r="G3" s="115">
        <v>14</v>
      </c>
      <c r="H3" s="115">
        <v>15</v>
      </c>
      <c r="I3" s="115">
        <v>0</v>
      </c>
      <c r="J3" s="122" t="s">
        <v>201</v>
      </c>
      <c r="K3" s="536"/>
      <c r="L3" s="536"/>
      <c r="M3" s="536"/>
      <c r="N3" s="536"/>
      <c r="O3" s="537"/>
    </row>
    <row r="4" spans="2:15" x14ac:dyDescent="0.25">
      <c r="B4" s="596" t="s">
        <v>771</v>
      </c>
      <c r="C4" s="597"/>
      <c r="D4" s="597"/>
      <c r="E4" s="102" t="s">
        <v>422</v>
      </c>
      <c r="F4" s="102">
        <v>10</v>
      </c>
      <c r="G4" s="102">
        <v>19</v>
      </c>
      <c r="H4" s="102">
        <v>20</v>
      </c>
      <c r="I4" s="102">
        <v>5</v>
      </c>
      <c r="J4" s="109" t="s">
        <v>153</v>
      </c>
      <c r="K4" s="597" t="s">
        <v>452</v>
      </c>
      <c r="L4" s="597"/>
      <c r="M4" s="597"/>
      <c r="N4" s="597"/>
      <c r="O4" s="600"/>
    </row>
    <row r="5" spans="2:15" x14ac:dyDescent="0.25">
      <c r="B5" s="596" t="s">
        <v>448</v>
      </c>
      <c r="C5" s="597"/>
      <c r="D5" s="597"/>
      <c r="E5" s="102" t="s">
        <v>423</v>
      </c>
      <c r="F5" s="102">
        <v>10</v>
      </c>
      <c r="G5" s="102">
        <v>17</v>
      </c>
      <c r="H5" s="102">
        <v>18</v>
      </c>
      <c r="I5" s="102">
        <v>3</v>
      </c>
      <c r="J5" s="109" t="s">
        <v>201</v>
      </c>
      <c r="K5" s="597" t="s">
        <v>453</v>
      </c>
      <c r="L5" s="597"/>
      <c r="M5" s="597"/>
      <c r="N5" s="597"/>
      <c r="O5" s="600"/>
    </row>
    <row r="6" spans="2:15" x14ac:dyDescent="0.25">
      <c r="B6" s="596" t="s">
        <v>424</v>
      </c>
      <c r="C6" s="597"/>
      <c r="D6" s="597"/>
      <c r="E6" s="102" t="s">
        <v>425</v>
      </c>
      <c r="F6" s="102">
        <v>13</v>
      </c>
      <c r="G6" s="102">
        <v>13</v>
      </c>
      <c r="H6" s="102">
        <v>15</v>
      </c>
      <c r="I6" s="102">
        <v>0</v>
      </c>
      <c r="J6" s="109" t="s">
        <v>198</v>
      </c>
      <c r="K6" s="597"/>
      <c r="L6" s="597"/>
      <c r="M6" s="597"/>
      <c r="N6" s="597"/>
      <c r="O6" s="600"/>
    </row>
    <row r="7" spans="2:15" x14ac:dyDescent="0.25">
      <c r="B7" s="596" t="s">
        <v>449</v>
      </c>
      <c r="C7" s="597"/>
      <c r="D7" s="597"/>
      <c r="E7" s="102" t="s">
        <v>426</v>
      </c>
      <c r="F7" s="102">
        <v>14</v>
      </c>
      <c r="G7" s="102">
        <v>14</v>
      </c>
      <c r="H7" s="102">
        <v>16</v>
      </c>
      <c r="I7" s="102">
        <v>0</v>
      </c>
      <c r="J7" s="109" t="s">
        <v>201</v>
      </c>
      <c r="K7" s="597"/>
      <c r="L7" s="597"/>
      <c r="M7" s="597"/>
      <c r="N7" s="597"/>
      <c r="O7" s="600"/>
    </row>
    <row r="8" spans="2:15" x14ac:dyDescent="0.25">
      <c r="B8" s="598" t="s">
        <v>427</v>
      </c>
      <c r="C8" s="472"/>
      <c r="D8" s="472"/>
      <c r="E8" s="472" t="s">
        <v>428</v>
      </c>
      <c r="F8" s="603">
        <v>16</v>
      </c>
      <c r="G8" s="603">
        <v>17</v>
      </c>
      <c r="H8" s="603">
        <v>18</v>
      </c>
      <c r="I8" s="603">
        <v>2</v>
      </c>
      <c r="J8" s="508" t="s">
        <v>201</v>
      </c>
      <c r="K8" s="451" t="s">
        <v>772</v>
      </c>
      <c r="L8" s="451"/>
      <c r="M8" s="451"/>
      <c r="N8" s="451"/>
      <c r="O8" s="452"/>
    </row>
    <row r="9" spans="2:15" x14ac:dyDescent="0.25">
      <c r="B9" s="598"/>
      <c r="C9" s="472"/>
      <c r="D9" s="472"/>
      <c r="E9" s="472"/>
      <c r="F9" s="603"/>
      <c r="G9" s="603"/>
      <c r="H9" s="603"/>
      <c r="I9" s="603"/>
      <c r="J9" s="508"/>
      <c r="K9" s="451"/>
      <c r="L9" s="451"/>
      <c r="M9" s="451"/>
      <c r="N9" s="451"/>
      <c r="O9" s="452"/>
    </row>
    <row r="10" spans="2:15" x14ac:dyDescent="0.25">
      <c r="B10" s="598"/>
      <c r="C10" s="472"/>
      <c r="D10" s="472"/>
      <c r="E10" s="472"/>
      <c r="F10" s="603"/>
      <c r="G10" s="603"/>
      <c r="H10" s="603"/>
      <c r="I10" s="603"/>
      <c r="J10" s="508"/>
      <c r="K10" s="451"/>
      <c r="L10" s="451"/>
      <c r="M10" s="451"/>
      <c r="N10" s="451"/>
      <c r="O10" s="452"/>
    </row>
    <row r="11" spans="2:15" x14ac:dyDescent="0.25">
      <c r="B11" s="598"/>
      <c r="C11" s="472"/>
      <c r="D11" s="472"/>
      <c r="E11" s="472"/>
      <c r="F11" s="603"/>
      <c r="G11" s="603"/>
      <c r="H11" s="603"/>
      <c r="I11" s="603"/>
      <c r="J11" s="508"/>
      <c r="K11" s="451"/>
      <c r="L11" s="451"/>
      <c r="M11" s="451"/>
      <c r="N11" s="451"/>
      <c r="O11" s="452"/>
    </row>
    <row r="12" spans="2:15" x14ac:dyDescent="0.25">
      <c r="B12" s="596" t="s">
        <v>429</v>
      </c>
      <c r="C12" s="597"/>
      <c r="D12" s="597"/>
      <c r="E12" s="102" t="s">
        <v>430</v>
      </c>
      <c r="F12" s="102">
        <v>15</v>
      </c>
      <c r="G12" s="102">
        <v>14</v>
      </c>
      <c r="H12" s="102">
        <v>16</v>
      </c>
      <c r="I12" s="102">
        <v>0</v>
      </c>
      <c r="J12" s="109" t="s">
        <v>198</v>
      </c>
      <c r="K12" s="597"/>
      <c r="L12" s="597"/>
      <c r="M12" s="597"/>
      <c r="N12" s="597"/>
      <c r="O12" s="600"/>
    </row>
    <row r="13" spans="2:15" x14ac:dyDescent="0.25">
      <c r="B13" s="596" t="s">
        <v>431</v>
      </c>
      <c r="C13" s="597"/>
      <c r="D13" s="597"/>
      <c r="E13" s="102" t="s">
        <v>432</v>
      </c>
      <c r="F13" s="102">
        <v>16</v>
      </c>
      <c r="G13" s="102">
        <v>16</v>
      </c>
      <c r="H13" s="102">
        <v>15</v>
      </c>
      <c r="I13" s="102">
        <v>0</v>
      </c>
      <c r="J13" s="109" t="s">
        <v>201</v>
      </c>
      <c r="K13" s="597"/>
      <c r="L13" s="597"/>
      <c r="M13" s="597"/>
      <c r="N13" s="597"/>
      <c r="O13" s="600"/>
    </row>
    <row r="14" spans="2:15" x14ac:dyDescent="0.25">
      <c r="B14" s="596" t="s">
        <v>433</v>
      </c>
      <c r="C14" s="597"/>
      <c r="D14" s="597"/>
      <c r="E14" s="102" t="s">
        <v>434</v>
      </c>
      <c r="F14" s="102">
        <v>18</v>
      </c>
      <c r="G14" s="102">
        <v>14</v>
      </c>
      <c r="H14" s="102">
        <v>14</v>
      </c>
      <c r="I14" s="102">
        <v>0</v>
      </c>
      <c r="J14" s="109" t="s">
        <v>198</v>
      </c>
      <c r="K14" s="597"/>
      <c r="L14" s="597"/>
      <c r="M14" s="597"/>
      <c r="N14" s="597"/>
      <c r="O14" s="600"/>
    </row>
    <row r="15" spans="2:15" x14ac:dyDescent="0.25">
      <c r="B15" s="596" t="s">
        <v>435</v>
      </c>
      <c r="C15" s="597"/>
      <c r="D15" s="597"/>
      <c r="E15" s="102" t="s">
        <v>436</v>
      </c>
      <c r="F15" s="102">
        <v>17</v>
      </c>
      <c r="G15" s="102">
        <v>12</v>
      </c>
      <c r="H15" s="102">
        <v>16</v>
      </c>
      <c r="I15" s="102">
        <v>0</v>
      </c>
      <c r="J15" s="109" t="s">
        <v>198</v>
      </c>
      <c r="K15" s="597"/>
      <c r="L15" s="597"/>
      <c r="M15" s="597"/>
      <c r="N15" s="597"/>
      <c r="O15" s="600"/>
    </row>
    <row r="16" spans="2:15" x14ac:dyDescent="0.25">
      <c r="B16" s="596" t="s">
        <v>437</v>
      </c>
      <c r="C16" s="597"/>
      <c r="D16" s="597"/>
      <c r="E16" s="102" t="s">
        <v>438</v>
      </c>
      <c r="F16" s="102">
        <v>15</v>
      </c>
      <c r="G16" s="102">
        <v>16</v>
      </c>
      <c r="H16" s="102">
        <v>16</v>
      </c>
      <c r="I16" s="102">
        <v>0</v>
      </c>
      <c r="J16" s="109" t="s">
        <v>153</v>
      </c>
      <c r="K16" s="597" t="s">
        <v>454</v>
      </c>
      <c r="L16" s="597"/>
      <c r="M16" s="597"/>
      <c r="N16" s="597"/>
      <c r="O16" s="600"/>
    </row>
    <row r="17" spans="2:15" x14ac:dyDescent="0.25">
      <c r="B17" s="596" t="s">
        <v>439</v>
      </c>
      <c r="C17" s="597"/>
      <c r="D17" s="597"/>
      <c r="E17" s="102" t="s">
        <v>440</v>
      </c>
      <c r="F17" s="102">
        <v>15</v>
      </c>
      <c r="G17" s="102">
        <v>11</v>
      </c>
      <c r="H17" s="102">
        <v>16</v>
      </c>
      <c r="I17" s="102">
        <v>0</v>
      </c>
      <c r="J17" s="109" t="s">
        <v>198</v>
      </c>
      <c r="K17" s="597"/>
      <c r="L17" s="597"/>
      <c r="M17" s="597"/>
      <c r="N17" s="597"/>
      <c r="O17" s="600"/>
    </row>
    <row r="18" spans="2:15" x14ac:dyDescent="0.25">
      <c r="B18" s="596" t="s">
        <v>450</v>
      </c>
      <c r="C18" s="597"/>
      <c r="D18" s="597"/>
      <c r="E18" s="102" t="s">
        <v>441</v>
      </c>
      <c r="F18" s="102">
        <v>15</v>
      </c>
      <c r="G18" s="102">
        <v>15</v>
      </c>
      <c r="H18" s="102">
        <v>17</v>
      </c>
      <c r="I18" s="102">
        <v>0</v>
      </c>
      <c r="J18" s="109" t="s">
        <v>153</v>
      </c>
      <c r="K18" s="597"/>
      <c r="L18" s="597"/>
      <c r="M18" s="597"/>
      <c r="N18" s="597"/>
      <c r="O18" s="600"/>
    </row>
    <row r="19" spans="2:15" x14ac:dyDescent="0.25">
      <c r="B19" s="598" t="s">
        <v>451</v>
      </c>
      <c r="C19" s="472"/>
      <c r="D19" s="472"/>
      <c r="E19" s="472" t="s">
        <v>442</v>
      </c>
      <c r="F19" s="603">
        <v>16</v>
      </c>
      <c r="G19" s="603">
        <v>17</v>
      </c>
      <c r="H19" s="603">
        <v>17</v>
      </c>
      <c r="I19" s="603">
        <v>0</v>
      </c>
      <c r="J19" s="508" t="s">
        <v>152</v>
      </c>
      <c r="K19" s="451" t="s">
        <v>455</v>
      </c>
      <c r="L19" s="451"/>
      <c r="M19" s="451"/>
      <c r="N19" s="451"/>
      <c r="O19" s="452"/>
    </row>
    <row r="20" spans="2:15" x14ac:dyDescent="0.25">
      <c r="B20" s="598"/>
      <c r="C20" s="472"/>
      <c r="D20" s="472"/>
      <c r="E20" s="472"/>
      <c r="F20" s="603"/>
      <c r="G20" s="603"/>
      <c r="H20" s="603"/>
      <c r="I20" s="603"/>
      <c r="J20" s="508"/>
      <c r="K20" s="451"/>
      <c r="L20" s="451"/>
      <c r="M20" s="451"/>
      <c r="N20" s="451"/>
      <c r="O20" s="452"/>
    </row>
    <row r="21" spans="2:15" x14ac:dyDescent="0.25">
      <c r="B21" s="596" t="s">
        <v>443</v>
      </c>
      <c r="C21" s="597"/>
      <c r="D21" s="597"/>
      <c r="E21" s="102" t="s">
        <v>444</v>
      </c>
      <c r="F21" s="102">
        <v>10</v>
      </c>
      <c r="G21" s="102">
        <v>15</v>
      </c>
      <c r="H21" s="102">
        <v>14</v>
      </c>
      <c r="I21" s="102">
        <v>1</v>
      </c>
      <c r="J21" s="109" t="s">
        <v>153</v>
      </c>
      <c r="K21" s="597"/>
      <c r="L21" s="597"/>
      <c r="M21" s="597"/>
      <c r="N21" s="597"/>
      <c r="O21" s="600"/>
    </row>
    <row r="22" spans="2:15" x14ac:dyDescent="0.25">
      <c r="B22" s="596" t="s">
        <v>445</v>
      </c>
      <c r="C22" s="597"/>
      <c r="D22" s="597"/>
      <c r="E22" s="102" t="s">
        <v>440</v>
      </c>
      <c r="F22" s="102">
        <v>14</v>
      </c>
      <c r="G22" s="102">
        <v>14</v>
      </c>
      <c r="H22" s="102">
        <v>17</v>
      </c>
      <c r="I22" s="102">
        <v>0</v>
      </c>
      <c r="J22" s="109" t="s">
        <v>198</v>
      </c>
      <c r="K22" s="597"/>
      <c r="L22" s="597"/>
      <c r="M22" s="597"/>
      <c r="N22" s="597"/>
      <c r="O22" s="600"/>
    </row>
    <row r="23" spans="2:15" x14ac:dyDescent="0.25">
      <c r="B23" s="598" t="s">
        <v>446</v>
      </c>
      <c r="C23" s="472"/>
      <c r="D23" s="472"/>
      <c r="E23" s="472" t="s">
        <v>447</v>
      </c>
      <c r="F23" s="603">
        <v>12</v>
      </c>
      <c r="G23" s="603">
        <v>14</v>
      </c>
      <c r="H23" s="603">
        <v>12</v>
      </c>
      <c r="I23" s="603">
        <v>1</v>
      </c>
      <c r="J23" s="508" t="s">
        <v>153</v>
      </c>
      <c r="K23" s="451" t="s">
        <v>770</v>
      </c>
      <c r="L23" s="451"/>
      <c r="M23" s="451"/>
      <c r="N23" s="451"/>
      <c r="O23" s="452"/>
    </row>
    <row r="24" spans="2:15" x14ac:dyDescent="0.25">
      <c r="B24" s="598"/>
      <c r="C24" s="472"/>
      <c r="D24" s="472"/>
      <c r="E24" s="472"/>
      <c r="F24" s="603"/>
      <c r="G24" s="603"/>
      <c r="H24" s="603"/>
      <c r="I24" s="603"/>
      <c r="J24" s="508"/>
      <c r="K24" s="451"/>
      <c r="L24" s="451"/>
      <c r="M24" s="451"/>
      <c r="N24" s="451"/>
      <c r="O24" s="452"/>
    </row>
    <row r="25" spans="2:15" ht="15.75" thickBot="1" x14ac:dyDescent="0.3">
      <c r="B25" s="599"/>
      <c r="C25" s="477"/>
      <c r="D25" s="477"/>
      <c r="E25" s="477"/>
      <c r="F25" s="604"/>
      <c r="G25" s="604"/>
      <c r="H25" s="604"/>
      <c r="I25" s="604"/>
      <c r="J25" s="524"/>
      <c r="K25" s="462"/>
      <c r="L25" s="462"/>
      <c r="M25" s="462"/>
      <c r="N25" s="462"/>
      <c r="O25" s="463"/>
    </row>
    <row r="32" spans="2:15" ht="15" customHeight="1" x14ac:dyDescent="0.25"/>
    <row r="33" s="16" customFormat="1" ht="15" customHeight="1" x14ac:dyDescent="0.25"/>
    <row r="34" s="16" customFormat="1" x14ac:dyDescent="0.25"/>
    <row r="35" s="16" customFormat="1" x14ac:dyDescent="0.25"/>
    <row r="44" s="16" customFormat="1" x14ac:dyDescent="0.25"/>
  </sheetData>
  <mergeCells count="54">
    <mergeCell ref="J23:J25"/>
    <mergeCell ref="E19:E20"/>
    <mergeCell ref="G19:G20"/>
    <mergeCell ref="F19:F20"/>
    <mergeCell ref="H19:H20"/>
    <mergeCell ref="I19:I20"/>
    <mergeCell ref="J19:J20"/>
    <mergeCell ref="E23:E25"/>
    <mergeCell ref="F23:F25"/>
    <mergeCell ref="G23:G25"/>
    <mergeCell ref="H23:H25"/>
    <mergeCell ref="I23:I25"/>
    <mergeCell ref="K23:O25"/>
    <mergeCell ref="K12:O12"/>
    <mergeCell ref="K13:O13"/>
    <mergeCell ref="K14:O14"/>
    <mergeCell ref="K15:O15"/>
    <mergeCell ref="K16:O16"/>
    <mergeCell ref="K17:O17"/>
    <mergeCell ref="K18:O18"/>
    <mergeCell ref="K21:O21"/>
    <mergeCell ref="K22:O22"/>
    <mergeCell ref="K19:O20"/>
    <mergeCell ref="K2:O2"/>
    <mergeCell ref="K3:O3"/>
    <mergeCell ref="K4:O4"/>
    <mergeCell ref="K5:O5"/>
    <mergeCell ref="K6:O6"/>
    <mergeCell ref="K7:O7"/>
    <mergeCell ref="B17:D17"/>
    <mergeCell ref="B18:D18"/>
    <mergeCell ref="B21:D21"/>
    <mergeCell ref="B22:D22"/>
    <mergeCell ref="B19:D20"/>
    <mergeCell ref="B8:D11"/>
    <mergeCell ref="B7:D7"/>
    <mergeCell ref="J8:J11"/>
    <mergeCell ref="K8:O11"/>
    <mergeCell ref="E8:E11"/>
    <mergeCell ref="F8:F11"/>
    <mergeCell ref="G8:G11"/>
    <mergeCell ref="H8:H11"/>
    <mergeCell ref="I8:I11"/>
    <mergeCell ref="B23:D25"/>
    <mergeCell ref="B12:D12"/>
    <mergeCell ref="B13:D13"/>
    <mergeCell ref="B14:D14"/>
    <mergeCell ref="B15:D15"/>
    <mergeCell ref="B16:D16"/>
    <mergeCell ref="B2:D2"/>
    <mergeCell ref="B3:D3"/>
    <mergeCell ref="B4:D4"/>
    <mergeCell ref="B5:D5"/>
    <mergeCell ref="B6:D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126"/>
  <sheetViews>
    <sheetView zoomScaleNormal="100" workbookViewId="0">
      <selection activeCell="B124" sqref="B124:C124"/>
    </sheetView>
  </sheetViews>
  <sheetFormatPr defaultRowHeight="15" x14ac:dyDescent="0.25"/>
  <cols>
    <col min="14" max="15" width="9.140625" style="16"/>
    <col min="17" max="17" width="9.140625" style="16"/>
    <col min="19" max="21" width="9.140625" style="16"/>
    <col min="23" max="23" width="9.140625" style="16"/>
  </cols>
  <sheetData>
    <row r="1" spans="2:22" ht="15.75" thickBot="1" x14ac:dyDescent="0.3"/>
    <row r="2" spans="2:22" ht="15" customHeight="1" x14ac:dyDescent="0.25">
      <c r="B2" s="645" t="s">
        <v>488</v>
      </c>
      <c r="C2" s="646"/>
      <c r="D2" s="646"/>
      <c r="E2" s="646"/>
      <c r="F2" s="646"/>
      <c r="G2" s="646"/>
      <c r="H2" s="647"/>
    </row>
    <row r="3" spans="2:22" ht="15.75" customHeight="1" thickBot="1" x14ac:dyDescent="0.3">
      <c r="B3" s="648"/>
      <c r="C3" s="649"/>
      <c r="D3" s="649"/>
      <c r="E3" s="649"/>
      <c r="F3" s="649"/>
      <c r="G3" s="649"/>
      <c r="H3" s="650"/>
    </row>
    <row r="4" spans="2:22" ht="15.75" thickBot="1" x14ac:dyDescent="0.3">
      <c r="B4" s="605" t="s">
        <v>160</v>
      </c>
      <c r="C4" s="606"/>
      <c r="D4" s="606"/>
      <c r="E4" s="139" t="s">
        <v>5</v>
      </c>
      <c r="F4" s="620" t="s">
        <v>161</v>
      </c>
      <c r="G4" s="620"/>
      <c r="H4" s="140" t="s">
        <v>457</v>
      </c>
      <c r="J4" s="655" t="s">
        <v>501</v>
      </c>
      <c r="K4" s="655"/>
      <c r="L4" s="655"/>
    </row>
    <row r="5" spans="2:22" ht="15.75" thickTop="1" x14ac:dyDescent="0.25">
      <c r="B5" s="607" t="s">
        <v>489</v>
      </c>
      <c r="C5" s="608"/>
      <c r="D5" s="608"/>
      <c r="E5" s="117" t="s">
        <v>200</v>
      </c>
      <c r="F5" s="539" t="s">
        <v>458</v>
      </c>
      <c r="G5" s="539"/>
      <c r="H5" s="126" t="s">
        <v>459</v>
      </c>
      <c r="J5" s="655"/>
      <c r="K5" s="655"/>
      <c r="L5" s="655"/>
    </row>
    <row r="6" spans="2:22" ht="15.75" thickBot="1" x14ac:dyDescent="0.3">
      <c r="B6" s="609" t="s">
        <v>490</v>
      </c>
      <c r="C6" s="610"/>
      <c r="D6" s="610"/>
      <c r="E6" s="118" t="s">
        <v>201</v>
      </c>
      <c r="F6" s="508" t="s">
        <v>460</v>
      </c>
      <c r="G6" s="508"/>
      <c r="H6" s="124" t="s">
        <v>461</v>
      </c>
    </row>
    <row r="7" spans="2:22" x14ac:dyDescent="0.25">
      <c r="B7" s="609" t="s">
        <v>491</v>
      </c>
      <c r="C7" s="610"/>
      <c r="D7" s="610"/>
      <c r="E7" s="118" t="s">
        <v>203</v>
      </c>
      <c r="F7" s="508" t="s">
        <v>458</v>
      </c>
      <c r="G7" s="508"/>
      <c r="H7" s="124" t="s">
        <v>462</v>
      </c>
      <c r="K7" s="238" t="s">
        <v>740</v>
      </c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40"/>
    </row>
    <row r="8" spans="2:22" ht="15.75" thickBot="1" x14ac:dyDescent="0.3">
      <c r="B8" s="609" t="s">
        <v>463</v>
      </c>
      <c r="C8" s="610"/>
      <c r="D8" s="610"/>
      <c r="E8" s="118" t="s">
        <v>198</v>
      </c>
      <c r="F8" s="508" t="s">
        <v>464</v>
      </c>
      <c r="G8" s="508"/>
      <c r="H8" s="124" t="s">
        <v>465</v>
      </c>
      <c r="K8" s="627"/>
      <c r="L8" s="628"/>
      <c r="M8" s="628"/>
      <c r="N8" s="628"/>
      <c r="O8" s="628"/>
      <c r="P8" s="628"/>
      <c r="Q8" s="628"/>
      <c r="R8" s="628"/>
      <c r="S8" s="628"/>
      <c r="T8" s="628"/>
      <c r="U8" s="628"/>
      <c r="V8" s="629"/>
    </row>
    <row r="9" spans="2:22" x14ac:dyDescent="0.25">
      <c r="B9" s="609" t="s">
        <v>466</v>
      </c>
      <c r="C9" s="610"/>
      <c r="D9" s="610"/>
      <c r="E9" s="118" t="s">
        <v>200</v>
      </c>
      <c r="F9" s="508" t="s">
        <v>464</v>
      </c>
      <c r="G9" s="508"/>
      <c r="H9" s="124" t="s">
        <v>467</v>
      </c>
      <c r="K9" s="396" t="s">
        <v>456</v>
      </c>
      <c r="L9" s="397"/>
      <c r="M9" s="397"/>
      <c r="N9" s="398"/>
      <c r="O9" s="396" t="s">
        <v>677</v>
      </c>
      <c r="P9" s="397"/>
      <c r="Q9" s="397"/>
      <c r="R9" s="398"/>
      <c r="S9" s="324" t="s">
        <v>678</v>
      </c>
      <c r="T9" s="326"/>
      <c r="U9" s="326"/>
      <c r="V9" s="327"/>
    </row>
    <row r="10" spans="2:22" x14ac:dyDescent="0.25">
      <c r="B10" s="609" t="s">
        <v>468</v>
      </c>
      <c r="C10" s="610"/>
      <c r="D10" s="610"/>
      <c r="E10" s="118" t="s">
        <v>197</v>
      </c>
      <c r="F10" s="508" t="s">
        <v>469</v>
      </c>
      <c r="G10" s="508"/>
      <c r="H10" s="124" t="s">
        <v>470</v>
      </c>
      <c r="K10" s="211" t="s">
        <v>680</v>
      </c>
      <c r="L10" s="212"/>
      <c r="M10" s="212"/>
      <c r="N10" s="96" t="s">
        <v>478</v>
      </c>
      <c r="O10" s="211" t="s">
        <v>727</v>
      </c>
      <c r="P10" s="212"/>
      <c r="Q10" s="212"/>
      <c r="R10" s="96" t="s">
        <v>697</v>
      </c>
      <c r="S10" s="723" t="s">
        <v>702</v>
      </c>
      <c r="T10" s="724"/>
      <c r="U10" s="724"/>
      <c r="V10" s="96" t="s">
        <v>478</v>
      </c>
    </row>
    <row r="11" spans="2:22" x14ac:dyDescent="0.25">
      <c r="B11" s="609" t="s">
        <v>471</v>
      </c>
      <c r="C11" s="610"/>
      <c r="D11" s="610"/>
      <c r="E11" s="118" t="s">
        <v>198</v>
      </c>
      <c r="F11" s="508" t="s">
        <v>472</v>
      </c>
      <c r="G11" s="508"/>
      <c r="H11" s="124" t="s">
        <v>459</v>
      </c>
      <c r="K11" s="211" t="s">
        <v>683</v>
      </c>
      <c r="L11" s="212"/>
      <c r="M11" s="212"/>
      <c r="N11" s="96" t="s">
        <v>478</v>
      </c>
      <c r="O11" s="211" t="s">
        <v>728</v>
      </c>
      <c r="P11" s="212"/>
      <c r="Q11" s="212"/>
      <c r="R11" s="96" t="s">
        <v>478</v>
      </c>
      <c r="S11" s="723" t="s">
        <v>703</v>
      </c>
      <c r="T11" s="724"/>
      <c r="U11" s="724"/>
      <c r="V11" s="96" t="s">
        <v>470</v>
      </c>
    </row>
    <row r="12" spans="2:22" x14ac:dyDescent="0.25">
      <c r="B12" s="609" t="s">
        <v>492</v>
      </c>
      <c r="C12" s="610"/>
      <c r="D12" s="610"/>
      <c r="E12" s="118" t="s">
        <v>200</v>
      </c>
      <c r="F12" s="508" t="s">
        <v>464</v>
      </c>
      <c r="G12" s="508"/>
      <c r="H12" s="124" t="s">
        <v>473</v>
      </c>
      <c r="K12" s="211" t="s">
        <v>684</v>
      </c>
      <c r="L12" s="212"/>
      <c r="M12" s="212"/>
      <c r="N12" s="96" t="s">
        <v>459</v>
      </c>
      <c r="O12" s="211" t="s">
        <v>729</v>
      </c>
      <c r="P12" s="212"/>
      <c r="Q12" s="212"/>
      <c r="R12" s="96" t="s">
        <v>478</v>
      </c>
      <c r="S12" s="723" t="s">
        <v>704</v>
      </c>
      <c r="T12" s="724"/>
      <c r="U12" s="724"/>
      <c r="V12" s="96" t="s">
        <v>487</v>
      </c>
    </row>
    <row r="13" spans="2:22" x14ac:dyDescent="0.25">
      <c r="B13" s="609" t="s">
        <v>493</v>
      </c>
      <c r="C13" s="610"/>
      <c r="D13" s="610"/>
      <c r="E13" s="118" t="s">
        <v>201</v>
      </c>
      <c r="F13" s="508" t="s">
        <v>464</v>
      </c>
      <c r="G13" s="508"/>
      <c r="H13" s="124" t="s">
        <v>474</v>
      </c>
      <c r="K13" s="211" t="s">
        <v>685</v>
      </c>
      <c r="L13" s="212"/>
      <c r="M13" s="212"/>
      <c r="N13" s="96" t="s">
        <v>478</v>
      </c>
      <c r="O13" s="211" t="s">
        <v>730</v>
      </c>
      <c r="P13" s="212"/>
      <c r="Q13" s="212"/>
      <c r="R13" s="96" t="s">
        <v>519</v>
      </c>
      <c r="S13" s="723" t="s">
        <v>705</v>
      </c>
      <c r="T13" s="724"/>
      <c r="U13" s="724"/>
      <c r="V13" s="96" t="s">
        <v>700</v>
      </c>
    </row>
    <row r="14" spans="2:22" ht="15.75" thickBot="1" x14ac:dyDescent="0.3">
      <c r="B14" s="609" t="s">
        <v>494</v>
      </c>
      <c r="C14" s="610"/>
      <c r="D14" s="610"/>
      <c r="E14" s="118" t="s">
        <v>202</v>
      </c>
      <c r="F14" s="508" t="s">
        <v>464</v>
      </c>
      <c r="G14" s="508"/>
      <c r="H14" s="124" t="s">
        <v>475</v>
      </c>
      <c r="K14" s="725" t="s">
        <v>686</v>
      </c>
      <c r="L14" s="482"/>
      <c r="M14" s="482"/>
      <c r="N14" s="492" t="s">
        <v>459</v>
      </c>
      <c r="O14" s="211" t="s">
        <v>731</v>
      </c>
      <c r="P14" s="212"/>
      <c r="Q14" s="212"/>
      <c r="R14" s="96" t="s">
        <v>470</v>
      </c>
      <c r="S14" s="211" t="s">
        <v>706</v>
      </c>
      <c r="T14" s="212"/>
      <c r="U14" s="212"/>
      <c r="V14" s="95" t="s">
        <v>519</v>
      </c>
    </row>
    <row r="15" spans="2:22" ht="15.75" thickBot="1" x14ac:dyDescent="0.3">
      <c r="B15" s="609" t="s">
        <v>495</v>
      </c>
      <c r="C15" s="610"/>
      <c r="D15" s="610"/>
      <c r="E15" s="118" t="s">
        <v>202</v>
      </c>
      <c r="F15" s="508" t="s">
        <v>464</v>
      </c>
      <c r="G15" s="508"/>
      <c r="H15" s="124" t="s">
        <v>474</v>
      </c>
      <c r="K15" s="726"/>
      <c r="L15" s="727"/>
      <c r="M15" s="727"/>
      <c r="N15" s="494"/>
      <c r="O15" s="211" t="s">
        <v>732</v>
      </c>
      <c r="P15" s="212"/>
      <c r="Q15" s="212"/>
      <c r="R15" s="96" t="s">
        <v>459</v>
      </c>
      <c r="S15" s="324" t="s">
        <v>676</v>
      </c>
      <c r="T15" s="326"/>
      <c r="U15" s="326"/>
      <c r="V15" s="327"/>
    </row>
    <row r="16" spans="2:22" x14ac:dyDescent="0.25">
      <c r="B16" s="609" t="s">
        <v>476</v>
      </c>
      <c r="C16" s="610"/>
      <c r="D16" s="610"/>
      <c r="E16" s="118" t="s">
        <v>198</v>
      </c>
      <c r="F16" s="508" t="s">
        <v>477</v>
      </c>
      <c r="G16" s="508"/>
      <c r="H16" s="124" t="s">
        <v>478</v>
      </c>
      <c r="K16" s="324" t="s">
        <v>506</v>
      </c>
      <c r="L16" s="326"/>
      <c r="M16" s="326"/>
      <c r="N16" s="327"/>
      <c r="O16" s="211" t="s">
        <v>733</v>
      </c>
      <c r="P16" s="212"/>
      <c r="Q16" s="212"/>
      <c r="R16" s="96" t="s">
        <v>478</v>
      </c>
      <c r="S16" s="211" t="s">
        <v>719</v>
      </c>
      <c r="T16" s="212"/>
      <c r="U16" s="212"/>
      <c r="V16" s="96" t="s">
        <v>474</v>
      </c>
    </row>
    <row r="17" spans="2:22" x14ac:dyDescent="0.25">
      <c r="B17" s="609" t="s">
        <v>496</v>
      </c>
      <c r="C17" s="610"/>
      <c r="D17" s="610"/>
      <c r="E17" s="118" t="s">
        <v>198</v>
      </c>
      <c r="F17" s="508" t="s">
        <v>458</v>
      </c>
      <c r="G17" s="508"/>
      <c r="H17" s="124" t="s">
        <v>479</v>
      </c>
      <c r="K17" s="211" t="s">
        <v>687</v>
      </c>
      <c r="L17" s="212"/>
      <c r="M17" s="212"/>
      <c r="N17" s="96" t="s">
        <v>459</v>
      </c>
      <c r="O17" s="211" t="s">
        <v>734</v>
      </c>
      <c r="P17" s="212"/>
      <c r="Q17" s="212"/>
      <c r="R17" s="96" t="s">
        <v>698</v>
      </c>
      <c r="S17" s="211" t="s">
        <v>720</v>
      </c>
      <c r="T17" s="212"/>
      <c r="U17" s="212"/>
      <c r="V17" s="96" t="s">
        <v>462</v>
      </c>
    </row>
    <row r="18" spans="2:22" x14ac:dyDescent="0.25">
      <c r="B18" s="609" t="s">
        <v>497</v>
      </c>
      <c r="C18" s="610"/>
      <c r="D18" s="610"/>
      <c r="E18" s="118" t="s">
        <v>480</v>
      </c>
      <c r="F18" s="508" t="s">
        <v>464</v>
      </c>
      <c r="G18" s="508"/>
      <c r="H18" s="124" t="s">
        <v>462</v>
      </c>
      <c r="K18" s="211" t="s">
        <v>688</v>
      </c>
      <c r="L18" s="212"/>
      <c r="M18" s="212"/>
      <c r="N18" s="96" t="s">
        <v>681</v>
      </c>
      <c r="O18" s="211" t="s">
        <v>735</v>
      </c>
      <c r="P18" s="212"/>
      <c r="Q18" s="212"/>
      <c r="R18" s="96" t="s">
        <v>478</v>
      </c>
      <c r="S18" s="211" t="s">
        <v>721</v>
      </c>
      <c r="T18" s="212"/>
      <c r="U18" s="212"/>
      <c r="V18" s="96" t="s">
        <v>693</v>
      </c>
    </row>
    <row r="19" spans="2:22" x14ac:dyDescent="0.25">
      <c r="B19" s="609" t="s">
        <v>498</v>
      </c>
      <c r="C19" s="610"/>
      <c r="D19" s="610"/>
      <c r="E19" s="118" t="s">
        <v>203</v>
      </c>
      <c r="F19" s="508" t="s">
        <v>464</v>
      </c>
      <c r="G19" s="508"/>
      <c r="H19" s="124" t="s">
        <v>462</v>
      </c>
      <c r="K19" s="211" t="s">
        <v>689</v>
      </c>
      <c r="L19" s="212"/>
      <c r="M19" s="212"/>
      <c r="N19" s="96" t="s">
        <v>459</v>
      </c>
      <c r="O19" s="211" t="s">
        <v>736</v>
      </c>
      <c r="P19" s="212"/>
      <c r="Q19" s="212"/>
      <c r="R19" s="96" t="s">
        <v>459</v>
      </c>
      <c r="S19" s="211" t="s">
        <v>722</v>
      </c>
      <c r="T19" s="212"/>
      <c r="U19" s="212"/>
      <c r="V19" s="96" t="s">
        <v>694</v>
      </c>
    </row>
    <row r="20" spans="2:22" x14ac:dyDescent="0.25">
      <c r="B20" s="609" t="s">
        <v>481</v>
      </c>
      <c r="C20" s="610"/>
      <c r="D20" s="610"/>
      <c r="E20" s="118" t="s">
        <v>198</v>
      </c>
      <c r="F20" s="508" t="s">
        <v>464</v>
      </c>
      <c r="G20" s="508"/>
      <c r="H20" s="124" t="s">
        <v>473</v>
      </c>
      <c r="K20" s="211" t="s">
        <v>690</v>
      </c>
      <c r="L20" s="212"/>
      <c r="M20" s="212"/>
      <c r="N20" s="96" t="s">
        <v>519</v>
      </c>
      <c r="O20" s="211" t="s">
        <v>737</v>
      </c>
      <c r="P20" s="212"/>
      <c r="Q20" s="212"/>
      <c r="R20" s="96" t="s">
        <v>487</v>
      </c>
      <c r="S20" s="211" t="s">
        <v>723</v>
      </c>
      <c r="T20" s="212"/>
      <c r="U20" s="212"/>
      <c r="V20" s="96" t="s">
        <v>695</v>
      </c>
    </row>
    <row r="21" spans="2:22" x14ac:dyDescent="0.25">
      <c r="B21" s="609" t="s">
        <v>482</v>
      </c>
      <c r="C21" s="610"/>
      <c r="D21" s="610"/>
      <c r="E21" s="118" t="s">
        <v>200</v>
      </c>
      <c r="F21" s="508" t="s">
        <v>464</v>
      </c>
      <c r="G21" s="508"/>
      <c r="H21" s="124" t="s">
        <v>483</v>
      </c>
      <c r="K21" s="211" t="s">
        <v>691</v>
      </c>
      <c r="L21" s="212"/>
      <c r="M21" s="212"/>
      <c r="N21" s="96" t="s">
        <v>682</v>
      </c>
      <c r="O21" s="211" t="s">
        <v>738</v>
      </c>
      <c r="P21" s="212"/>
      <c r="Q21" s="212"/>
      <c r="R21" s="96" t="s">
        <v>459</v>
      </c>
      <c r="S21" s="211" t="s">
        <v>724</v>
      </c>
      <c r="T21" s="212"/>
      <c r="U21" s="212"/>
      <c r="V21" s="96" t="s">
        <v>696</v>
      </c>
    </row>
    <row r="22" spans="2:22" s="16" customFormat="1" x14ac:dyDescent="0.25">
      <c r="B22" s="609" t="s">
        <v>499</v>
      </c>
      <c r="C22" s="610"/>
      <c r="D22" s="610"/>
      <c r="E22" s="118" t="s">
        <v>200</v>
      </c>
      <c r="F22" s="508" t="s">
        <v>464</v>
      </c>
      <c r="G22" s="508"/>
      <c r="H22" s="124" t="s">
        <v>485</v>
      </c>
      <c r="I22"/>
      <c r="K22" s="725" t="s">
        <v>692</v>
      </c>
      <c r="L22" s="482"/>
      <c r="M22" s="482"/>
      <c r="N22" s="492" t="s">
        <v>462</v>
      </c>
      <c r="O22" s="211" t="s">
        <v>739</v>
      </c>
      <c r="P22" s="212"/>
      <c r="Q22" s="212"/>
      <c r="R22" s="96" t="s">
        <v>478</v>
      </c>
      <c r="S22" s="211" t="s">
        <v>725</v>
      </c>
      <c r="T22" s="212"/>
      <c r="U22" s="212"/>
      <c r="V22" s="96" t="s">
        <v>459</v>
      </c>
    </row>
    <row r="23" spans="2:22" ht="15.75" thickBot="1" x14ac:dyDescent="0.3">
      <c r="B23" s="609" t="s">
        <v>500</v>
      </c>
      <c r="C23" s="610"/>
      <c r="D23" s="610"/>
      <c r="E23" s="118" t="s">
        <v>201</v>
      </c>
      <c r="F23" s="508" t="s">
        <v>464</v>
      </c>
      <c r="G23" s="508"/>
      <c r="H23" s="124" t="s">
        <v>485</v>
      </c>
      <c r="K23" s="725"/>
      <c r="L23" s="482"/>
      <c r="M23" s="482"/>
      <c r="N23" s="492"/>
      <c r="O23" s="725" t="s">
        <v>718</v>
      </c>
      <c r="P23" s="482"/>
      <c r="Q23" s="482"/>
      <c r="R23" s="492" t="s">
        <v>470</v>
      </c>
      <c r="S23" s="205" t="s">
        <v>726</v>
      </c>
      <c r="T23" s="206"/>
      <c r="U23" s="206"/>
      <c r="V23" s="97" t="s">
        <v>462</v>
      </c>
    </row>
    <row r="24" spans="2:22" ht="15.75" thickBot="1" x14ac:dyDescent="0.3">
      <c r="B24" s="611" t="s">
        <v>486</v>
      </c>
      <c r="C24" s="612"/>
      <c r="D24" s="612"/>
      <c r="E24" s="119" t="s">
        <v>197</v>
      </c>
      <c r="F24" s="524" t="s">
        <v>464</v>
      </c>
      <c r="G24" s="524"/>
      <c r="H24" s="125" t="s">
        <v>487</v>
      </c>
      <c r="K24" s="725"/>
      <c r="L24" s="482"/>
      <c r="M24" s="482"/>
      <c r="N24" s="492"/>
      <c r="O24" s="725"/>
      <c r="P24" s="482"/>
      <c r="Q24" s="482"/>
      <c r="R24" s="492"/>
      <c r="S24"/>
      <c r="T24"/>
      <c r="U24"/>
    </row>
    <row r="25" spans="2:22" x14ac:dyDescent="0.25">
      <c r="B25" s="613" t="s">
        <v>517</v>
      </c>
      <c r="C25" s="614"/>
      <c r="D25" s="614"/>
      <c r="E25" s="614"/>
      <c r="F25" s="614"/>
      <c r="G25" s="614"/>
      <c r="H25" s="615"/>
      <c r="I25" s="16"/>
      <c r="K25" s="396" t="s">
        <v>679</v>
      </c>
      <c r="L25" s="397"/>
      <c r="M25" s="397"/>
      <c r="N25" s="398"/>
      <c r="O25" s="725" t="s">
        <v>717</v>
      </c>
      <c r="P25" s="482"/>
      <c r="Q25" s="482"/>
      <c r="R25" s="492" t="s">
        <v>459</v>
      </c>
      <c r="S25"/>
      <c r="T25"/>
      <c r="U25"/>
    </row>
    <row r="26" spans="2:22" ht="15.75" thickBot="1" x14ac:dyDescent="0.3">
      <c r="B26" s="128" t="s">
        <v>521</v>
      </c>
      <c r="C26" s="622" t="s">
        <v>522</v>
      </c>
      <c r="D26" s="622"/>
      <c r="E26" s="622" t="s">
        <v>523</v>
      </c>
      <c r="F26" s="622"/>
      <c r="G26" s="129" t="s">
        <v>162</v>
      </c>
      <c r="H26" s="130" t="s">
        <v>457</v>
      </c>
      <c r="K26" s="723" t="s">
        <v>707</v>
      </c>
      <c r="L26" s="724"/>
      <c r="M26" s="724"/>
      <c r="N26" s="96" t="s">
        <v>682</v>
      </c>
      <c r="O26" s="725"/>
      <c r="P26" s="482"/>
      <c r="Q26" s="482"/>
      <c r="R26" s="492"/>
      <c r="S26"/>
      <c r="T26"/>
      <c r="U26"/>
    </row>
    <row r="27" spans="2:22" ht="15.75" thickTop="1" x14ac:dyDescent="0.25">
      <c r="B27" s="121" t="s">
        <v>174</v>
      </c>
      <c r="C27" s="630">
        <v>1</v>
      </c>
      <c r="D27" s="630"/>
      <c r="E27" s="630">
        <v>2</v>
      </c>
      <c r="F27" s="630"/>
      <c r="G27" s="113">
        <v>0</v>
      </c>
      <c r="H27" s="131" t="s">
        <v>519</v>
      </c>
      <c r="K27" s="723" t="s">
        <v>708</v>
      </c>
      <c r="L27" s="724"/>
      <c r="M27" s="724"/>
      <c r="N27" s="96" t="s">
        <v>462</v>
      </c>
      <c r="O27" s="725" t="s">
        <v>716</v>
      </c>
      <c r="P27" s="482"/>
      <c r="Q27" s="482"/>
      <c r="R27" s="492" t="s">
        <v>682</v>
      </c>
      <c r="S27"/>
      <c r="T27"/>
      <c r="U27"/>
    </row>
    <row r="28" spans="2:22" x14ac:dyDescent="0.25">
      <c r="B28" s="120" t="s">
        <v>175</v>
      </c>
      <c r="C28" s="478">
        <v>2</v>
      </c>
      <c r="D28" s="478"/>
      <c r="E28" s="478">
        <v>4</v>
      </c>
      <c r="F28" s="478"/>
      <c r="G28" s="112">
        <v>1</v>
      </c>
      <c r="H28" s="132" t="s">
        <v>479</v>
      </c>
      <c r="K28" s="723" t="s">
        <v>709</v>
      </c>
      <c r="L28" s="724"/>
      <c r="M28" s="724"/>
      <c r="N28" s="96" t="s">
        <v>682</v>
      </c>
      <c r="O28" s="725"/>
      <c r="P28" s="482"/>
      <c r="Q28" s="482"/>
      <c r="R28" s="492"/>
      <c r="S28"/>
      <c r="T28"/>
      <c r="U28"/>
    </row>
    <row r="29" spans="2:22" ht="15" customHeight="1" thickBot="1" x14ac:dyDescent="0.3">
      <c r="B29" s="127" t="s">
        <v>518</v>
      </c>
      <c r="C29" s="479">
        <v>3</v>
      </c>
      <c r="D29" s="479"/>
      <c r="E29" s="479">
        <v>6</v>
      </c>
      <c r="F29" s="479"/>
      <c r="G29" s="133">
        <v>2</v>
      </c>
      <c r="H29" s="134" t="s">
        <v>520</v>
      </c>
      <c r="K29" s="723" t="s">
        <v>710</v>
      </c>
      <c r="L29" s="724"/>
      <c r="M29" s="724"/>
      <c r="N29" s="96" t="s">
        <v>462</v>
      </c>
      <c r="O29" s="211" t="s">
        <v>715</v>
      </c>
      <c r="P29" s="212"/>
      <c r="Q29" s="212"/>
      <c r="R29" s="96" t="s">
        <v>697</v>
      </c>
      <c r="S29"/>
      <c r="T29"/>
      <c r="U29"/>
    </row>
    <row r="30" spans="2:22" s="16" customFormat="1" ht="15" customHeight="1" x14ac:dyDescent="0.25">
      <c r="B30" s="730" t="s">
        <v>516</v>
      </c>
      <c r="C30" s="731"/>
      <c r="D30" s="731"/>
      <c r="E30" s="731"/>
      <c r="F30" s="731"/>
      <c r="G30" s="731"/>
      <c r="H30" s="732"/>
      <c r="K30" s="723" t="s">
        <v>711</v>
      </c>
      <c r="L30" s="724"/>
      <c r="M30" s="724"/>
      <c r="N30" s="96" t="s">
        <v>696</v>
      </c>
      <c r="O30" s="725" t="s">
        <v>714</v>
      </c>
      <c r="P30" s="482"/>
      <c r="Q30" s="482"/>
      <c r="R30" s="492" t="s">
        <v>699</v>
      </c>
      <c r="S30"/>
      <c r="T30"/>
      <c r="U30"/>
      <c r="V30"/>
    </row>
    <row r="31" spans="2:22" s="16" customFormat="1" ht="15" customHeight="1" thickBot="1" x14ac:dyDescent="0.3">
      <c r="B31" s="621" t="s">
        <v>121</v>
      </c>
      <c r="C31" s="622"/>
      <c r="D31" s="728" t="s">
        <v>3</v>
      </c>
      <c r="E31" s="729"/>
      <c r="F31" s="728" t="s">
        <v>162</v>
      </c>
      <c r="G31" s="729"/>
      <c r="H31" s="130" t="s">
        <v>457</v>
      </c>
      <c r="K31" s="211" t="s">
        <v>712</v>
      </c>
      <c r="L31" s="212"/>
      <c r="M31" s="212"/>
      <c r="N31" s="94" t="s">
        <v>701</v>
      </c>
      <c r="O31" s="725"/>
      <c r="P31" s="482"/>
      <c r="Q31" s="482"/>
      <c r="R31" s="492"/>
      <c r="S31"/>
      <c r="T31"/>
      <c r="U31"/>
      <c r="V31"/>
    </row>
    <row r="32" spans="2:22" s="16" customFormat="1" ht="15" customHeight="1" thickTop="1" thickBot="1" x14ac:dyDescent="0.3">
      <c r="B32" s="623" t="s">
        <v>513</v>
      </c>
      <c r="C32" s="624"/>
      <c r="D32" s="618">
        <v>1</v>
      </c>
      <c r="E32" s="619"/>
      <c r="F32" s="618">
        <v>1</v>
      </c>
      <c r="G32" s="619"/>
      <c r="H32" s="131" t="s">
        <v>459</v>
      </c>
      <c r="K32" s="205"/>
      <c r="L32" s="206"/>
      <c r="M32" s="206"/>
      <c r="N32" s="207"/>
      <c r="O32" s="205" t="s">
        <v>713</v>
      </c>
      <c r="P32" s="206"/>
      <c r="Q32" s="206"/>
      <c r="R32" s="97" t="s">
        <v>459</v>
      </c>
      <c r="S32"/>
      <c r="T32"/>
      <c r="U32"/>
      <c r="V32"/>
    </row>
    <row r="33" spans="2:10" s="16" customFormat="1" ht="15" customHeight="1" x14ac:dyDescent="0.25">
      <c r="B33" s="625" t="s">
        <v>512</v>
      </c>
      <c r="C33" s="626"/>
      <c r="D33" s="616">
        <v>2</v>
      </c>
      <c r="E33" s="617"/>
      <c r="F33" s="616">
        <v>1</v>
      </c>
      <c r="G33" s="617"/>
      <c r="H33" s="132" t="s">
        <v>503</v>
      </c>
    </row>
    <row r="34" spans="2:10" s="16" customFormat="1" ht="15" customHeight="1" x14ac:dyDescent="0.25">
      <c r="B34" s="625" t="s">
        <v>514</v>
      </c>
      <c r="C34" s="626"/>
      <c r="D34" s="616">
        <v>3</v>
      </c>
      <c r="E34" s="617"/>
      <c r="F34" s="616">
        <v>2</v>
      </c>
      <c r="G34" s="617"/>
      <c r="H34" s="132" t="s">
        <v>504</v>
      </c>
    </row>
    <row r="35" spans="2:10" s="16" customFormat="1" ht="15" customHeight="1" x14ac:dyDescent="0.25">
      <c r="B35" s="625" t="s">
        <v>515</v>
      </c>
      <c r="C35" s="626"/>
      <c r="D35" s="616">
        <v>4</v>
      </c>
      <c r="E35" s="617"/>
      <c r="F35" s="616">
        <v>2</v>
      </c>
      <c r="G35" s="617"/>
      <c r="H35" s="132" t="s">
        <v>507</v>
      </c>
    </row>
    <row r="36" spans="2:10" s="16" customFormat="1" ht="15" customHeight="1" x14ac:dyDescent="0.25">
      <c r="B36" s="625" t="s">
        <v>502</v>
      </c>
      <c r="C36" s="626"/>
      <c r="D36" s="616">
        <v>5</v>
      </c>
      <c r="E36" s="617"/>
      <c r="F36" s="616">
        <v>3</v>
      </c>
      <c r="G36" s="617"/>
      <c r="H36" s="132" t="s">
        <v>505</v>
      </c>
    </row>
    <row r="37" spans="2:10" s="16" customFormat="1" ht="15" customHeight="1" x14ac:dyDescent="0.25">
      <c r="B37" s="625" t="s">
        <v>508</v>
      </c>
      <c r="C37" s="626"/>
      <c r="D37" s="616">
        <v>6</v>
      </c>
      <c r="E37" s="617"/>
      <c r="F37" s="616">
        <v>3</v>
      </c>
      <c r="G37" s="617"/>
      <c r="H37" s="132" t="s">
        <v>509</v>
      </c>
    </row>
    <row r="38" spans="2:10" s="16" customFormat="1" ht="15" customHeight="1" thickBot="1" x14ac:dyDescent="0.3">
      <c r="B38" s="631" t="s">
        <v>510</v>
      </c>
      <c r="C38" s="632"/>
      <c r="D38" s="714">
        <v>7</v>
      </c>
      <c r="E38" s="715"/>
      <c r="F38" s="714">
        <v>4</v>
      </c>
      <c r="G38" s="715"/>
      <c r="H38" s="134" t="s">
        <v>511</v>
      </c>
    </row>
    <row r="39" spans="2:10" ht="15.75" customHeight="1" x14ac:dyDescent="0.25"/>
    <row r="40" spans="2:10" ht="15.75" thickBot="1" x14ac:dyDescent="0.3"/>
    <row r="41" spans="2:10" ht="15" customHeight="1" x14ac:dyDescent="0.25">
      <c r="B41" s="238" t="s">
        <v>650</v>
      </c>
      <c r="C41" s="239"/>
      <c r="D41" s="239"/>
      <c r="E41" s="239"/>
      <c r="F41" s="239"/>
      <c r="G41" s="239"/>
      <c r="H41" s="239"/>
      <c r="I41" s="239"/>
      <c r="J41" s="240"/>
    </row>
    <row r="42" spans="2:10" ht="15.75" customHeight="1" thickBot="1" x14ac:dyDescent="0.3">
      <c r="B42" s="627"/>
      <c r="C42" s="628"/>
      <c r="D42" s="628"/>
      <c r="E42" s="628"/>
      <c r="F42" s="628"/>
      <c r="G42" s="628"/>
      <c r="H42" s="628"/>
      <c r="I42" s="628"/>
      <c r="J42" s="629"/>
    </row>
    <row r="43" spans="2:10" ht="15.75" thickBot="1" x14ac:dyDescent="0.3">
      <c r="B43" s="633" t="s">
        <v>530</v>
      </c>
      <c r="C43" s="634"/>
      <c r="D43" s="634" t="s">
        <v>559</v>
      </c>
      <c r="E43" s="634"/>
      <c r="F43" s="135" t="s">
        <v>5</v>
      </c>
      <c r="G43" s="135" t="s">
        <v>532</v>
      </c>
      <c r="H43" s="634" t="s">
        <v>161</v>
      </c>
      <c r="I43" s="634"/>
      <c r="J43" s="136" t="s">
        <v>533</v>
      </c>
    </row>
    <row r="44" spans="2:10" ht="15.75" thickTop="1" x14ac:dyDescent="0.25">
      <c r="B44" s="635" t="s">
        <v>534</v>
      </c>
      <c r="C44" s="636"/>
      <c r="D44" s="539" t="s">
        <v>535</v>
      </c>
      <c r="E44" s="539"/>
      <c r="F44" s="113" t="s">
        <v>201</v>
      </c>
      <c r="G44" s="113">
        <v>1</v>
      </c>
      <c r="H44" s="630" t="s">
        <v>548</v>
      </c>
      <c r="I44" s="630"/>
      <c r="J44" s="131">
        <v>16</v>
      </c>
    </row>
    <row r="45" spans="2:10" x14ac:dyDescent="0.25">
      <c r="B45" s="637" t="s">
        <v>538</v>
      </c>
      <c r="C45" s="638"/>
      <c r="D45" s="508" t="s">
        <v>535</v>
      </c>
      <c r="E45" s="508"/>
      <c r="F45" s="112" t="s">
        <v>201</v>
      </c>
      <c r="G45" s="112">
        <v>1</v>
      </c>
      <c r="H45" s="478" t="s">
        <v>548</v>
      </c>
      <c r="I45" s="478"/>
      <c r="J45" s="132">
        <v>19</v>
      </c>
    </row>
    <row r="46" spans="2:10" x14ac:dyDescent="0.25">
      <c r="B46" s="596" t="s">
        <v>539</v>
      </c>
      <c r="C46" s="597"/>
      <c r="D46" s="508" t="s">
        <v>535</v>
      </c>
      <c r="E46" s="508"/>
      <c r="F46" s="112" t="s">
        <v>201</v>
      </c>
      <c r="G46" s="112">
        <v>0</v>
      </c>
      <c r="H46" s="478" t="s">
        <v>549</v>
      </c>
      <c r="I46" s="478"/>
      <c r="J46" s="132">
        <v>15</v>
      </c>
    </row>
    <row r="47" spans="2:10" x14ac:dyDescent="0.25">
      <c r="B47" s="596" t="s">
        <v>540</v>
      </c>
      <c r="C47" s="597"/>
      <c r="D47" s="508" t="s">
        <v>535</v>
      </c>
      <c r="E47" s="508"/>
      <c r="F47" s="112" t="s">
        <v>201</v>
      </c>
      <c r="G47" s="112">
        <v>0</v>
      </c>
      <c r="H47" s="478" t="s">
        <v>550</v>
      </c>
      <c r="I47" s="478"/>
      <c r="J47" s="132">
        <v>15</v>
      </c>
    </row>
    <row r="48" spans="2:10" x14ac:dyDescent="0.25">
      <c r="B48" s="596" t="s">
        <v>541</v>
      </c>
      <c r="C48" s="597"/>
      <c r="D48" s="508" t="s">
        <v>535</v>
      </c>
      <c r="E48" s="508"/>
      <c r="F48" s="112" t="s">
        <v>201</v>
      </c>
      <c r="G48" s="112">
        <v>0</v>
      </c>
      <c r="H48" s="478" t="s">
        <v>550</v>
      </c>
      <c r="I48" s="478"/>
      <c r="J48" s="132">
        <v>15</v>
      </c>
    </row>
    <row r="49" spans="2:44" ht="15.75" thickBot="1" x14ac:dyDescent="0.3">
      <c r="B49" s="596" t="s">
        <v>542</v>
      </c>
      <c r="C49" s="597"/>
      <c r="D49" s="508" t="s">
        <v>535</v>
      </c>
      <c r="E49" s="508"/>
      <c r="F49" s="112" t="s">
        <v>201</v>
      </c>
      <c r="G49" s="112">
        <v>1</v>
      </c>
      <c r="H49" s="478" t="s">
        <v>550</v>
      </c>
      <c r="I49" s="478"/>
      <c r="J49" s="132">
        <v>8</v>
      </c>
    </row>
    <row r="50" spans="2:44" x14ac:dyDescent="0.25">
      <c r="B50" s="596" t="s">
        <v>543</v>
      </c>
      <c r="C50" s="597"/>
      <c r="D50" s="508" t="s">
        <v>558</v>
      </c>
      <c r="E50" s="508"/>
      <c r="F50" s="112" t="s">
        <v>201</v>
      </c>
      <c r="G50" s="112">
        <v>0</v>
      </c>
      <c r="H50" s="478" t="s">
        <v>548</v>
      </c>
      <c r="I50" s="478"/>
      <c r="J50" s="132">
        <v>13</v>
      </c>
      <c r="L50" s="238" t="s">
        <v>651</v>
      </c>
      <c r="M50" s="239"/>
      <c r="N50" s="239"/>
      <c r="O50" s="239"/>
      <c r="P50" s="239"/>
      <c r="Q50" s="240"/>
    </row>
    <row r="51" spans="2:44" ht="15.75" thickBot="1" x14ac:dyDescent="0.3">
      <c r="B51" s="596" t="s">
        <v>536</v>
      </c>
      <c r="C51" s="597"/>
      <c r="D51" s="508">
        <v>357</v>
      </c>
      <c r="E51" s="508"/>
      <c r="F51" s="112" t="s">
        <v>203</v>
      </c>
      <c r="G51" s="112">
        <v>0</v>
      </c>
      <c r="H51" s="478" t="s">
        <v>550</v>
      </c>
      <c r="I51" s="478"/>
      <c r="J51" s="132">
        <v>6</v>
      </c>
      <c r="L51" s="627"/>
      <c r="M51" s="628"/>
      <c r="N51" s="628"/>
      <c r="O51" s="628"/>
      <c r="P51" s="628"/>
      <c r="Q51" s="629"/>
    </row>
    <row r="52" spans="2:44" ht="15.75" thickBot="1" x14ac:dyDescent="0.3">
      <c r="B52" s="596" t="s">
        <v>544</v>
      </c>
      <c r="C52" s="597"/>
      <c r="D52" s="508" t="s">
        <v>545</v>
      </c>
      <c r="E52" s="508"/>
      <c r="F52" s="112" t="s">
        <v>203</v>
      </c>
      <c r="G52" s="112">
        <v>0</v>
      </c>
      <c r="H52" s="478" t="s">
        <v>549</v>
      </c>
      <c r="I52" s="478"/>
      <c r="J52" s="132">
        <v>12</v>
      </c>
      <c r="L52" s="703" t="s">
        <v>160</v>
      </c>
      <c r="M52" s="704"/>
      <c r="N52" s="177" t="s">
        <v>5</v>
      </c>
      <c r="O52" s="704" t="s">
        <v>161</v>
      </c>
      <c r="P52" s="704"/>
      <c r="Q52" s="178" t="s">
        <v>457</v>
      </c>
    </row>
    <row r="53" spans="2:44" ht="15.75" thickTop="1" x14ac:dyDescent="0.25">
      <c r="B53" s="596" t="s">
        <v>546</v>
      </c>
      <c r="C53" s="597"/>
      <c r="D53" s="508" t="s">
        <v>545</v>
      </c>
      <c r="E53" s="508"/>
      <c r="F53" s="112" t="s">
        <v>537</v>
      </c>
      <c r="G53" s="112">
        <v>-1</v>
      </c>
      <c r="H53" s="641" t="s">
        <v>547</v>
      </c>
      <c r="I53" s="641"/>
      <c r="J53" s="132">
        <v>8</v>
      </c>
      <c r="L53" s="175" t="s">
        <v>659</v>
      </c>
      <c r="M53" s="107"/>
      <c r="N53" s="113" t="s">
        <v>201</v>
      </c>
      <c r="O53" s="630" t="s">
        <v>460</v>
      </c>
      <c r="P53" s="630"/>
      <c r="Q53" s="131" t="s">
        <v>662</v>
      </c>
    </row>
    <row r="54" spans="2:44" x14ac:dyDescent="0.25">
      <c r="B54" s="596" t="s">
        <v>551</v>
      </c>
      <c r="C54" s="597"/>
      <c r="D54" s="508" t="s">
        <v>545</v>
      </c>
      <c r="E54" s="508"/>
      <c r="F54" s="112" t="s">
        <v>537</v>
      </c>
      <c r="G54" s="112">
        <v>-1</v>
      </c>
      <c r="H54" s="478" t="s">
        <v>552</v>
      </c>
      <c r="I54" s="478"/>
      <c r="J54" s="132">
        <v>8</v>
      </c>
      <c r="L54" s="176" t="s">
        <v>660</v>
      </c>
      <c r="M54" s="103"/>
      <c r="N54" s="112" t="s">
        <v>201</v>
      </c>
      <c r="O54" s="478" t="s">
        <v>652</v>
      </c>
      <c r="P54" s="478"/>
      <c r="Q54" s="132" t="s">
        <v>663</v>
      </c>
    </row>
    <row r="55" spans="2:44" x14ac:dyDescent="0.25">
      <c r="B55" s="596" t="s">
        <v>556</v>
      </c>
      <c r="C55" s="597"/>
      <c r="D55" s="508" t="s">
        <v>557</v>
      </c>
      <c r="E55" s="508"/>
      <c r="F55" s="112" t="s">
        <v>153</v>
      </c>
      <c r="G55" s="112">
        <v>-1</v>
      </c>
      <c r="H55" s="478" t="s">
        <v>549</v>
      </c>
      <c r="I55" s="478"/>
      <c r="J55" s="132">
        <v>8</v>
      </c>
      <c r="L55" s="598" t="s">
        <v>653</v>
      </c>
      <c r="M55" s="472"/>
      <c r="N55" s="112" t="s">
        <v>202</v>
      </c>
      <c r="O55" s="478" t="s">
        <v>652</v>
      </c>
      <c r="P55" s="478"/>
      <c r="Q55" s="132" t="s">
        <v>664</v>
      </c>
    </row>
    <row r="56" spans="2:44" x14ac:dyDescent="0.25">
      <c r="B56" s="120" t="s">
        <v>555</v>
      </c>
      <c r="C56" s="102"/>
      <c r="D56" s="508" t="s">
        <v>554</v>
      </c>
      <c r="E56" s="508"/>
      <c r="F56" s="112" t="s">
        <v>153</v>
      </c>
      <c r="G56" s="112">
        <v>-1</v>
      </c>
      <c r="H56" s="478" t="s">
        <v>548</v>
      </c>
      <c r="I56" s="478"/>
      <c r="J56" s="132">
        <v>8</v>
      </c>
      <c r="L56" s="642" t="s">
        <v>773</v>
      </c>
      <c r="M56" s="451"/>
      <c r="N56" s="478" t="s">
        <v>201</v>
      </c>
      <c r="O56" s="478" t="s">
        <v>652</v>
      </c>
      <c r="P56" s="478"/>
      <c r="Q56" s="689" t="s">
        <v>665</v>
      </c>
    </row>
    <row r="57" spans="2:44" x14ac:dyDescent="0.25">
      <c r="B57" s="642" t="s">
        <v>553</v>
      </c>
      <c r="C57" s="451"/>
      <c r="D57" s="508" t="s">
        <v>554</v>
      </c>
      <c r="E57" s="508"/>
      <c r="F57" s="508" t="s">
        <v>153</v>
      </c>
      <c r="G57" s="508">
        <v>-1</v>
      </c>
      <c r="H57" s="508" t="s">
        <v>550</v>
      </c>
      <c r="I57" s="508"/>
      <c r="J57" s="639">
        <v>6</v>
      </c>
      <c r="L57" s="642"/>
      <c r="M57" s="451"/>
      <c r="N57" s="478"/>
      <c r="O57" s="478"/>
      <c r="P57" s="478"/>
      <c r="Q57" s="689"/>
    </row>
    <row r="58" spans="2:44" ht="15.75" thickBot="1" x14ac:dyDescent="0.3">
      <c r="B58" s="643"/>
      <c r="C58" s="462"/>
      <c r="D58" s="524"/>
      <c r="E58" s="524"/>
      <c r="F58" s="524"/>
      <c r="G58" s="524"/>
      <c r="H58" s="524"/>
      <c r="I58" s="524"/>
      <c r="J58" s="640"/>
      <c r="L58" s="598" t="s">
        <v>654</v>
      </c>
      <c r="M58" s="472"/>
      <c r="N58" s="112" t="s">
        <v>153</v>
      </c>
      <c r="O58" s="478" t="s">
        <v>460</v>
      </c>
      <c r="P58" s="478"/>
      <c r="Q58" s="132" t="s">
        <v>666</v>
      </c>
    </row>
    <row r="59" spans="2:44" x14ac:dyDescent="0.25">
      <c r="B59" s="613" t="s">
        <v>560</v>
      </c>
      <c r="C59" s="614"/>
      <c r="D59" s="614" t="s">
        <v>559</v>
      </c>
      <c r="E59" s="614"/>
      <c r="F59" s="137" t="s">
        <v>5</v>
      </c>
      <c r="G59" s="137" t="s">
        <v>532</v>
      </c>
      <c r="H59" s="614" t="s">
        <v>161</v>
      </c>
      <c r="I59" s="614"/>
      <c r="J59" s="138" t="s">
        <v>533</v>
      </c>
      <c r="L59" s="598" t="s">
        <v>655</v>
      </c>
      <c r="M59" s="472"/>
      <c r="N59" s="112" t="s">
        <v>198</v>
      </c>
      <c r="O59" s="478" t="s">
        <v>656</v>
      </c>
      <c r="P59" s="478"/>
      <c r="Q59" s="132" t="s">
        <v>667</v>
      </c>
    </row>
    <row r="60" spans="2:44" x14ac:dyDescent="0.25">
      <c r="B60" s="625" t="s">
        <v>565</v>
      </c>
      <c r="C60" s="626"/>
      <c r="D60" s="478" t="s">
        <v>561</v>
      </c>
      <c r="E60" s="478"/>
      <c r="F60" s="112" t="s">
        <v>152</v>
      </c>
      <c r="G60" s="112">
        <v>-1</v>
      </c>
      <c r="H60" s="644" t="s">
        <v>568</v>
      </c>
      <c r="I60" s="644"/>
      <c r="J60" s="132">
        <v>45</v>
      </c>
      <c r="L60" s="625" t="s">
        <v>661</v>
      </c>
      <c r="M60" s="626"/>
      <c r="N60" s="705" t="s">
        <v>657</v>
      </c>
      <c r="O60" s="478" t="s">
        <v>477</v>
      </c>
      <c r="P60" s="478"/>
      <c r="Q60" s="689" t="s">
        <v>668</v>
      </c>
    </row>
    <row r="61" spans="2:44" x14ac:dyDescent="0.25">
      <c r="B61" s="625" t="s">
        <v>566</v>
      </c>
      <c r="C61" s="626"/>
      <c r="D61" s="478" t="s">
        <v>562</v>
      </c>
      <c r="E61" s="478"/>
      <c r="F61" s="112" t="s">
        <v>152</v>
      </c>
      <c r="G61" s="112">
        <v>-1</v>
      </c>
      <c r="H61" s="644" t="s">
        <v>568</v>
      </c>
      <c r="I61" s="644"/>
      <c r="J61" s="132">
        <v>50</v>
      </c>
      <c r="L61" s="625"/>
      <c r="M61" s="626"/>
      <c r="N61" s="705"/>
      <c r="O61" s="478"/>
      <c r="P61" s="478"/>
      <c r="Q61" s="689"/>
    </row>
    <row r="62" spans="2:44" x14ac:dyDescent="0.25">
      <c r="B62" s="625" t="s">
        <v>567</v>
      </c>
      <c r="C62" s="626"/>
      <c r="D62" s="478" t="s">
        <v>535</v>
      </c>
      <c r="E62" s="478"/>
      <c r="F62" s="112" t="s">
        <v>152</v>
      </c>
      <c r="G62" s="112">
        <v>-1</v>
      </c>
      <c r="H62" s="644" t="s">
        <v>552</v>
      </c>
      <c r="I62" s="644"/>
      <c r="J62" s="132">
        <v>32</v>
      </c>
      <c r="L62" s="598" t="s">
        <v>658</v>
      </c>
      <c r="M62" s="472"/>
      <c r="N62" s="112" t="s">
        <v>201</v>
      </c>
      <c r="O62" s="478" t="s">
        <v>464</v>
      </c>
      <c r="P62" s="478"/>
      <c r="Q62" s="132" t="s">
        <v>669</v>
      </c>
    </row>
    <row r="63" spans="2:44" ht="15.75" thickBot="1" x14ac:dyDescent="0.3">
      <c r="B63" s="625" t="s">
        <v>569</v>
      </c>
      <c r="C63" s="626"/>
      <c r="D63" s="478" t="s">
        <v>535</v>
      </c>
      <c r="E63" s="478"/>
      <c r="F63" s="112" t="s">
        <v>152</v>
      </c>
      <c r="G63" s="112">
        <v>-1</v>
      </c>
      <c r="H63" s="644" t="s">
        <v>552</v>
      </c>
      <c r="I63" s="644"/>
      <c r="J63" s="132">
        <v>20</v>
      </c>
      <c r="L63" s="599" t="s">
        <v>484</v>
      </c>
      <c r="M63" s="477"/>
      <c r="N63" s="133" t="s">
        <v>200</v>
      </c>
      <c r="O63" s="479" t="s">
        <v>464</v>
      </c>
      <c r="P63" s="479"/>
      <c r="Q63" s="134" t="s">
        <v>670</v>
      </c>
      <c r="AI63" s="16"/>
      <c r="AJ63" s="16"/>
      <c r="AL63" s="16"/>
      <c r="AN63" s="16"/>
      <c r="AO63" s="16"/>
      <c r="AP63" s="16"/>
      <c r="AR63" s="16"/>
    </row>
    <row r="64" spans="2:44" x14ac:dyDescent="0.25">
      <c r="B64" s="625" t="s">
        <v>570</v>
      </c>
      <c r="C64" s="626"/>
      <c r="D64" s="478" t="s">
        <v>535</v>
      </c>
      <c r="E64" s="478"/>
      <c r="F64" s="112" t="s">
        <v>152</v>
      </c>
      <c r="G64" s="112">
        <v>-1</v>
      </c>
      <c r="H64" s="644" t="s">
        <v>547</v>
      </c>
      <c r="I64" s="644"/>
      <c r="J64" s="132">
        <v>32</v>
      </c>
    </row>
    <row r="65" spans="2:16" x14ac:dyDescent="0.25">
      <c r="B65" s="625" t="s">
        <v>571</v>
      </c>
      <c r="C65" s="626"/>
      <c r="D65" s="478" t="s">
        <v>535</v>
      </c>
      <c r="E65" s="478"/>
      <c r="F65" s="112" t="s">
        <v>152</v>
      </c>
      <c r="G65" s="112">
        <v>-1</v>
      </c>
      <c r="H65" s="644" t="s">
        <v>547</v>
      </c>
      <c r="I65" s="644"/>
      <c r="J65" s="132">
        <v>30</v>
      </c>
    </row>
    <row r="66" spans="2:16" x14ac:dyDescent="0.25">
      <c r="B66" s="625" t="s">
        <v>572</v>
      </c>
      <c r="C66" s="626"/>
      <c r="D66" s="478" t="s">
        <v>535</v>
      </c>
      <c r="E66" s="478"/>
      <c r="F66" s="112" t="s">
        <v>152</v>
      </c>
      <c r="G66" s="112">
        <v>-1</v>
      </c>
      <c r="H66" s="644" t="s">
        <v>549</v>
      </c>
      <c r="I66" s="644"/>
      <c r="J66" s="132">
        <v>30</v>
      </c>
    </row>
    <row r="67" spans="2:16" x14ac:dyDescent="0.25">
      <c r="B67" s="625" t="s">
        <v>573</v>
      </c>
      <c r="C67" s="626"/>
      <c r="D67" s="478" t="s">
        <v>535</v>
      </c>
      <c r="E67" s="478"/>
      <c r="F67" s="112" t="s">
        <v>152</v>
      </c>
      <c r="G67" s="112">
        <v>-1</v>
      </c>
      <c r="H67" s="644" t="s">
        <v>576</v>
      </c>
      <c r="I67" s="644"/>
      <c r="J67" s="132">
        <v>30</v>
      </c>
    </row>
    <row r="68" spans="2:16" x14ac:dyDescent="0.25">
      <c r="B68" s="625" t="s">
        <v>574</v>
      </c>
      <c r="C68" s="626"/>
      <c r="D68" s="478" t="s">
        <v>535</v>
      </c>
      <c r="E68" s="478"/>
      <c r="F68" s="112" t="s">
        <v>152</v>
      </c>
      <c r="G68" s="112">
        <v>0</v>
      </c>
      <c r="H68" s="644" t="s">
        <v>577</v>
      </c>
      <c r="I68" s="644"/>
      <c r="J68" s="132">
        <v>25</v>
      </c>
    </row>
    <row r="69" spans="2:16" x14ac:dyDescent="0.25">
      <c r="B69" s="625" t="s">
        <v>575</v>
      </c>
      <c r="C69" s="626"/>
      <c r="D69" s="478" t="s">
        <v>535</v>
      </c>
      <c r="E69" s="478"/>
      <c r="F69" s="112" t="s">
        <v>152</v>
      </c>
      <c r="G69" s="112">
        <v>-1</v>
      </c>
      <c r="H69" s="644" t="s">
        <v>568</v>
      </c>
      <c r="I69" s="644"/>
      <c r="J69" s="132">
        <v>34</v>
      </c>
    </row>
    <row r="70" spans="2:16" x14ac:dyDescent="0.25">
      <c r="B70" s="625" t="s">
        <v>563</v>
      </c>
      <c r="C70" s="626"/>
      <c r="D70" s="478" t="s">
        <v>535</v>
      </c>
      <c r="E70" s="478"/>
      <c r="F70" s="112" t="s">
        <v>152</v>
      </c>
      <c r="G70" s="112">
        <v>-1</v>
      </c>
      <c r="H70" s="644" t="s">
        <v>549</v>
      </c>
      <c r="I70" s="644"/>
      <c r="J70" s="132">
        <v>30</v>
      </c>
    </row>
    <row r="71" spans="2:16" ht="15.75" thickBot="1" x14ac:dyDescent="0.3">
      <c r="B71" s="631" t="s">
        <v>564</v>
      </c>
      <c r="C71" s="632"/>
      <c r="D71" s="479" t="s">
        <v>535</v>
      </c>
      <c r="E71" s="479"/>
      <c r="F71" s="133" t="s">
        <v>152</v>
      </c>
      <c r="G71" s="133">
        <v>-1</v>
      </c>
      <c r="H71" s="651" t="s">
        <v>548</v>
      </c>
      <c r="I71" s="651"/>
      <c r="J71" s="134">
        <v>32</v>
      </c>
    </row>
    <row r="72" spans="2:16" ht="15.75" thickBot="1" x14ac:dyDescent="0.3">
      <c r="B72" s="670" t="s">
        <v>589</v>
      </c>
      <c r="C72" s="671"/>
      <c r="D72" s="652" t="s">
        <v>559</v>
      </c>
      <c r="E72" s="652"/>
      <c r="F72" s="147" t="s">
        <v>5</v>
      </c>
      <c r="G72" s="147" t="s">
        <v>578</v>
      </c>
      <c r="H72" s="652" t="s">
        <v>161</v>
      </c>
      <c r="I72" s="652"/>
      <c r="J72" s="148" t="s">
        <v>533</v>
      </c>
      <c r="L72" s="655" t="s">
        <v>599</v>
      </c>
      <c r="M72" s="655"/>
      <c r="N72" s="655"/>
      <c r="O72" s="655"/>
      <c r="P72" s="655"/>
    </row>
    <row r="73" spans="2:16" ht="15.75" thickTop="1" x14ac:dyDescent="0.25">
      <c r="B73" s="674" t="s">
        <v>588</v>
      </c>
      <c r="C73" s="675"/>
      <c r="D73" s="659" t="s">
        <v>579</v>
      </c>
      <c r="E73" s="660"/>
      <c r="F73" s="145" t="s">
        <v>241</v>
      </c>
      <c r="G73" s="145" t="s">
        <v>586</v>
      </c>
      <c r="H73" s="673" t="s">
        <v>593</v>
      </c>
      <c r="I73" s="673"/>
      <c r="J73" s="146">
        <v>30</v>
      </c>
      <c r="L73" s="655"/>
      <c r="M73" s="655"/>
      <c r="N73" s="655"/>
      <c r="O73" s="655"/>
      <c r="P73" s="655"/>
    </row>
    <row r="74" spans="2:16" x14ac:dyDescent="0.25">
      <c r="B74" s="653" t="s">
        <v>590</v>
      </c>
      <c r="C74" s="654"/>
      <c r="D74" s="663" t="s">
        <v>580</v>
      </c>
      <c r="E74" s="664"/>
      <c r="F74" s="656" t="s">
        <v>581</v>
      </c>
      <c r="G74" s="656" t="s">
        <v>586</v>
      </c>
      <c r="H74" s="656" t="s">
        <v>594</v>
      </c>
      <c r="I74" s="656"/>
      <c r="J74" s="661">
        <v>30</v>
      </c>
      <c r="L74" s="655"/>
      <c r="M74" s="655"/>
      <c r="N74" s="655"/>
      <c r="O74" s="655"/>
      <c r="P74" s="655"/>
    </row>
    <row r="75" spans="2:16" x14ac:dyDescent="0.25">
      <c r="B75" s="653"/>
      <c r="C75" s="654"/>
      <c r="D75" s="665"/>
      <c r="E75" s="666"/>
      <c r="F75" s="656"/>
      <c r="G75" s="656"/>
      <c r="H75" s="656"/>
      <c r="I75" s="656"/>
      <c r="J75" s="662"/>
    </row>
    <row r="76" spans="2:16" x14ac:dyDescent="0.25">
      <c r="B76" s="653" t="s">
        <v>582</v>
      </c>
      <c r="C76" s="654"/>
      <c r="D76" s="668" t="s">
        <v>579</v>
      </c>
      <c r="E76" s="669"/>
      <c r="F76" s="141" t="s">
        <v>241</v>
      </c>
      <c r="G76" s="141" t="s">
        <v>587</v>
      </c>
      <c r="H76" s="667" t="s">
        <v>595</v>
      </c>
      <c r="I76" s="667"/>
      <c r="J76" s="142">
        <v>30</v>
      </c>
    </row>
    <row r="77" spans="2:16" x14ac:dyDescent="0.25">
      <c r="B77" s="653" t="s">
        <v>583</v>
      </c>
      <c r="C77" s="654"/>
      <c r="D77" s="668" t="s">
        <v>579</v>
      </c>
      <c r="E77" s="669"/>
      <c r="F77" s="141" t="s">
        <v>241</v>
      </c>
      <c r="G77" s="141" t="s">
        <v>587</v>
      </c>
      <c r="H77" s="667" t="s">
        <v>596</v>
      </c>
      <c r="I77" s="667"/>
      <c r="J77" s="142">
        <v>30</v>
      </c>
    </row>
    <row r="78" spans="2:16" x14ac:dyDescent="0.25">
      <c r="B78" s="653" t="s">
        <v>584</v>
      </c>
      <c r="C78" s="654"/>
      <c r="D78" s="668" t="s">
        <v>579</v>
      </c>
      <c r="E78" s="669"/>
      <c r="F78" s="141" t="s">
        <v>241</v>
      </c>
      <c r="G78" s="141" t="s">
        <v>586</v>
      </c>
      <c r="H78" s="667" t="s">
        <v>593</v>
      </c>
      <c r="I78" s="667"/>
      <c r="J78" s="142">
        <v>30</v>
      </c>
    </row>
    <row r="79" spans="2:16" x14ac:dyDescent="0.25">
      <c r="B79" s="653" t="s">
        <v>592</v>
      </c>
      <c r="C79" s="654"/>
      <c r="D79" s="668" t="s">
        <v>579</v>
      </c>
      <c r="E79" s="669"/>
      <c r="F79" s="141" t="s">
        <v>241</v>
      </c>
      <c r="G79" s="141" t="s">
        <v>587</v>
      </c>
      <c r="H79" s="667" t="s">
        <v>597</v>
      </c>
      <c r="I79" s="667"/>
      <c r="J79" s="110">
        <v>42</v>
      </c>
    </row>
    <row r="80" spans="2:16" ht="15.75" thickBot="1" x14ac:dyDescent="0.3">
      <c r="B80" s="686" t="s">
        <v>591</v>
      </c>
      <c r="C80" s="687"/>
      <c r="D80" s="676" t="s">
        <v>585</v>
      </c>
      <c r="E80" s="677"/>
      <c r="F80" s="143" t="s">
        <v>581</v>
      </c>
      <c r="G80" s="143" t="s">
        <v>587</v>
      </c>
      <c r="H80" s="672" t="s">
        <v>594</v>
      </c>
      <c r="I80" s="672"/>
      <c r="J80" s="144">
        <v>42</v>
      </c>
    </row>
    <row r="81" spans="2:16" ht="15.75" thickBot="1" x14ac:dyDescent="0.3">
      <c r="B81" s="683" t="s">
        <v>600</v>
      </c>
      <c r="C81" s="652"/>
      <c r="D81" s="652" t="s">
        <v>531</v>
      </c>
      <c r="E81" s="652"/>
      <c r="F81" s="152" t="s">
        <v>5</v>
      </c>
      <c r="G81" s="152" t="s">
        <v>532</v>
      </c>
      <c r="H81" s="679" t="s">
        <v>161</v>
      </c>
      <c r="I81" s="679"/>
      <c r="J81" s="153" t="s">
        <v>533</v>
      </c>
    </row>
    <row r="82" spans="2:16" ht="15.75" thickTop="1" x14ac:dyDescent="0.25">
      <c r="B82" s="684" t="s">
        <v>612</v>
      </c>
      <c r="C82" s="685"/>
      <c r="D82" s="659" t="s">
        <v>585</v>
      </c>
      <c r="E82" s="660"/>
      <c r="F82" s="151" t="s">
        <v>601</v>
      </c>
      <c r="G82" s="151" t="s">
        <v>602</v>
      </c>
      <c r="H82" s="680" t="s">
        <v>603</v>
      </c>
      <c r="I82" s="680"/>
      <c r="J82" s="154">
        <v>100</v>
      </c>
    </row>
    <row r="83" spans="2:16" x14ac:dyDescent="0.25">
      <c r="B83" s="657" t="s">
        <v>611</v>
      </c>
      <c r="C83" s="658"/>
      <c r="D83" s="668" t="s">
        <v>579</v>
      </c>
      <c r="E83" s="669"/>
      <c r="F83" s="149" t="s">
        <v>241</v>
      </c>
      <c r="G83" s="149" t="s">
        <v>602</v>
      </c>
      <c r="H83" s="656" t="s">
        <v>604</v>
      </c>
      <c r="I83" s="656"/>
      <c r="J83" s="155">
        <v>200</v>
      </c>
    </row>
    <row r="84" spans="2:16" x14ac:dyDescent="0.25">
      <c r="B84" s="657" t="s">
        <v>613</v>
      </c>
      <c r="C84" s="658"/>
      <c r="D84" s="668" t="s">
        <v>579</v>
      </c>
      <c r="E84" s="669"/>
      <c r="F84" s="149" t="s">
        <v>241</v>
      </c>
      <c r="G84" s="149" t="s">
        <v>605</v>
      </c>
      <c r="H84" s="656" t="s">
        <v>606</v>
      </c>
      <c r="I84" s="656"/>
      <c r="J84" s="155">
        <v>100</v>
      </c>
    </row>
    <row r="85" spans="2:16" x14ac:dyDescent="0.25">
      <c r="B85" s="657" t="s">
        <v>607</v>
      </c>
      <c r="C85" s="658"/>
      <c r="D85" s="668" t="s">
        <v>608</v>
      </c>
      <c r="E85" s="669"/>
      <c r="F85" s="149" t="s">
        <v>601</v>
      </c>
      <c r="G85" s="149" t="s">
        <v>605</v>
      </c>
      <c r="H85" s="656" t="s">
        <v>609</v>
      </c>
      <c r="I85" s="656"/>
      <c r="J85" s="155">
        <v>100</v>
      </c>
    </row>
    <row r="86" spans="2:16" x14ac:dyDescent="0.25">
      <c r="B86" s="657" t="s">
        <v>610</v>
      </c>
      <c r="C86" s="658"/>
      <c r="D86" s="668" t="s">
        <v>608</v>
      </c>
      <c r="E86" s="669"/>
      <c r="F86" s="149" t="s">
        <v>601</v>
      </c>
      <c r="G86" s="149" t="s">
        <v>605</v>
      </c>
      <c r="H86" s="656" t="s">
        <v>603</v>
      </c>
      <c r="I86" s="656"/>
      <c r="J86" s="155">
        <v>250</v>
      </c>
    </row>
    <row r="87" spans="2:16" ht="15.75" thickBot="1" x14ac:dyDescent="0.3">
      <c r="B87" s="681" t="s">
        <v>614</v>
      </c>
      <c r="C87" s="682"/>
      <c r="D87" s="676" t="s">
        <v>579</v>
      </c>
      <c r="E87" s="677"/>
      <c r="F87" s="150" t="s">
        <v>241</v>
      </c>
      <c r="G87" s="150" t="s">
        <v>605</v>
      </c>
      <c r="H87" s="678" t="s">
        <v>604</v>
      </c>
      <c r="I87" s="678"/>
      <c r="J87" s="156">
        <v>200</v>
      </c>
    </row>
    <row r="88" spans="2:16" x14ac:dyDescent="0.25">
      <c r="B88" s="692" t="s">
        <v>632</v>
      </c>
      <c r="C88" s="693"/>
      <c r="D88" s="700" t="s">
        <v>559</v>
      </c>
      <c r="E88" s="700"/>
      <c r="F88" s="700" t="s">
        <v>5</v>
      </c>
      <c r="G88" s="700" t="s">
        <v>532</v>
      </c>
      <c r="H88" s="700" t="s">
        <v>161</v>
      </c>
      <c r="I88" s="700"/>
      <c r="J88" s="698" t="s">
        <v>533</v>
      </c>
      <c r="L88" s="655" t="s">
        <v>615</v>
      </c>
      <c r="M88" s="655"/>
      <c r="N88" s="655"/>
      <c r="O88" s="655"/>
      <c r="P88" s="655"/>
    </row>
    <row r="89" spans="2:16" ht="15.75" thickBot="1" x14ac:dyDescent="0.3">
      <c r="B89" s="694"/>
      <c r="C89" s="695"/>
      <c r="D89" s="701"/>
      <c r="E89" s="701"/>
      <c r="F89" s="701"/>
      <c r="G89" s="701"/>
      <c r="H89" s="701"/>
      <c r="I89" s="701"/>
      <c r="J89" s="699"/>
      <c r="L89" s="655"/>
      <c r="M89" s="655"/>
      <c r="N89" s="655"/>
      <c r="O89" s="655"/>
      <c r="P89" s="655"/>
    </row>
    <row r="90" spans="2:16" ht="15.75" thickTop="1" x14ac:dyDescent="0.25">
      <c r="B90" s="165" t="s">
        <v>621</v>
      </c>
      <c r="C90" s="166"/>
      <c r="D90" s="688" t="s">
        <v>608</v>
      </c>
      <c r="E90" s="688"/>
      <c r="F90" s="167" t="s">
        <v>152</v>
      </c>
      <c r="G90" s="167" t="s">
        <v>598</v>
      </c>
      <c r="H90" s="688" t="s">
        <v>627</v>
      </c>
      <c r="I90" s="688"/>
      <c r="J90" s="168">
        <v>10</v>
      </c>
      <c r="L90" s="655"/>
      <c r="M90" s="655"/>
      <c r="N90" s="655"/>
      <c r="O90" s="655"/>
      <c r="P90" s="655"/>
    </row>
    <row r="91" spans="2:16" x14ac:dyDescent="0.25">
      <c r="B91" s="159" t="s">
        <v>622</v>
      </c>
      <c r="C91" s="157"/>
      <c r="D91" s="644" t="s">
        <v>585</v>
      </c>
      <c r="E91" s="644"/>
      <c r="F91" s="158" t="s">
        <v>152</v>
      </c>
      <c r="G91" s="158" t="s">
        <v>598</v>
      </c>
      <c r="H91" s="644" t="s">
        <v>627</v>
      </c>
      <c r="I91" s="644"/>
      <c r="J91" s="160">
        <v>10</v>
      </c>
      <c r="L91" s="655"/>
      <c r="M91" s="655"/>
      <c r="N91" s="655"/>
      <c r="O91" s="655"/>
      <c r="P91" s="655"/>
    </row>
    <row r="92" spans="2:16" x14ac:dyDescent="0.25">
      <c r="B92" s="159" t="s">
        <v>623</v>
      </c>
      <c r="C92" s="157"/>
      <c r="D92" s="644" t="s">
        <v>585</v>
      </c>
      <c r="E92" s="644"/>
      <c r="F92" s="158" t="s">
        <v>152</v>
      </c>
      <c r="G92" s="158" t="s">
        <v>598</v>
      </c>
      <c r="H92" s="644" t="s">
        <v>628</v>
      </c>
      <c r="I92" s="644"/>
      <c r="J92" s="160">
        <v>10</v>
      </c>
    </row>
    <row r="93" spans="2:16" x14ac:dyDescent="0.25">
      <c r="B93" s="159" t="s">
        <v>624</v>
      </c>
      <c r="C93" s="157"/>
      <c r="D93" s="644" t="s">
        <v>585</v>
      </c>
      <c r="E93" s="644"/>
      <c r="F93" s="158" t="s">
        <v>152</v>
      </c>
      <c r="G93" s="158" t="s">
        <v>598</v>
      </c>
      <c r="H93" s="644" t="s">
        <v>594</v>
      </c>
      <c r="I93" s="644"/>
      <c r="J93" s="160">
        <v>10</v>
      </c>
    </row>
    <row r="94" spans="2:16" x14ac:dyDescent="0.25">
      <c r="B94" s="159" t="s">
        <v>625</v>
      </c>
      <c r="C94" s="157"/>
      <c r="D94" s="644" t="s">
        <v>608</v>
      </c>
      <c r="E94" s="644"/>
      <c r="F94" s="158" t="s">
        <v>152</v>
      </c>
      <c r="G94" s="158" t="s">
        <v>598</v>
      </c>
      <c r="H94" s="644" t="s">
        <v>627</v>
      </c>
      <c r="I94" s="644"/>
      <c r="J94" s="160">
        <v>10</v>
      </c>
    </row>
    <row r="95" spans="2:16" x14ac:dyDescent="0.25">
      <c r="B95" s="696" t="s">
        <v>620</v>
      </c>
      <c r="C95" s="697"/>
      <c r="D95" s="644" t="s">
        <v>617</v>
      </c>
      <c r="E95" s="644"/>
      <c r="F95" s="644" t="s">
        <v>241</v>
      </c>
      <c r="G95" s="644" t="s">
        <v>598</v>
      </c>
      <c r="H95" s="644" t="s">
        <v>629</v>
      </c>
      <c r="I95" s="644"/>
      <c r="J95" s="702">
        <v>5</v>
      </c>
      <c r="K95" t="s">
        <v>649</v>
      </c>
    </row>
    <row r="96" spans="2:16" x14ac:dyDescent="0.25">
      <c r="B96" s="696"/>
      <c r="C96" s="697"/>
      <c r="D96" s="644"/>
      <c r="E96" s="644"/>
      <c r="F96" s="644"/>
      <c r="G96" s="644"/>
      <c r="H96" s="644"/>
      <c r="I96" s="644"/>
      <c r="J96" s="691"/>
    </row>
    <row r="97" spans="2:12" x14ac:dyDescent="0.25">
      <c r="B97" s="159" t="s">
        <v>626</v>
      </c>
      <c r="C97" s="157"/>
      <c r="D97" s="644" t="s">
        <v>617</v>
      </c>
      <c r="E97" s="644"/>
      <c r="F97" s="158" t="s">
        <v>241</v>
      </c>
      <c r="G97" s="158" t="s">
        <v>618</v>
      </c>
      <c r="H97" s="644" t="s">
        <v>630</v>
      </c>
      <c r="I97" s="644"/>
      <c r="J97" s="160">
        <v>10</v>
      </c>
    </row>
    <row r="98" spans="2:12" ht="15.75" thickBot="1" x14ac:dyDescent="0.3">
      <c r="B98" s="161" t="s">
        <v>619</v>
      </c>
      <c r="C98" s="162"/>
      <c r="D98" s="651" t="s">
        <v>617</v>
      </c>
      <c r="E98" s="651"/>
      <c r="F98" s="163" t="s">
        <v>241</v>
      </c>
      <c r="G98" s="163" t="s">
        <v>598</v>
      </c>
      <c r="H98" s="651" t="s">
        <v>631</v>
      </c>
      <c r="I98" s="651"/>
      <c r="J98" s="164">
        <v>1</v>
      </c>
    </row>
    <row r="99" spans="2:12" ht="15.75" thickBot="1" x14ac:dyDescent="0.3">
      <c r="B99" s="683" t="s">
        <v>648</v>
      </c>
      <c r="C99" s="652"/>
      <c r="D99" s="652" t="s">
        <v>559</v>
      </c>
      <c r="E99" s="652"/>
      <c r="F99" s="152" t="s">
        <v>5</v>
      </c>
      <c r="G99" s="152" t="s">
        <v>532</v>
      </c>
      <c r="H99" s="652" t="s">
        <v>161</v>
      </c>
      <c r="I99" s="652"/>
      <c r="J99" s="153" t="s">
        <v>533</v>
      </c>
      <c r="L99" s="16" t="s">
        <v>647</v>
      </c>
    </row>
    <row r="100" spans="2:12" ht="15.75" thickTop="1" x14ac:dyDescent="0.25">
      <c r="B100" s="172" t="s">
        <v>637</v>
      </c>
      <c r="C100" s="173"/>
      <c r="D100" s="688" t="s">
        <v>645</v>
      </c>
      <c r="E100" s="688"/>
      <c r="F100" s="167" t="s">
        <v>152</v>
      </c>
      <c r="G100" s="167" t="s">
        <v>634</v>
      </c>
      <c r="H100" s="688" t="s">
        <v>548</v>
      </c>
      <c r="I100" s="688"/>
      <c r="J100" s="174" t="s">
        <v>635</v>
      </c>
    </row>
    <row r="101" spans="2:12" x14ac:dyDescent="0.25">
      <c r="B101" s="708" t="s">
        <v>639</v>
      </c>
      <c r="C101" s="709"/>
      <c r="D101" s="644" t="s">
        <v>644</v>
      </c>
      <c r="E101" s="644"/>
      <c r="F101" s="644" t="s">
        <v>152</v>
      </c>
      <c r="G101" s="644" t="s">
        <v>634</v>
      </c>
      <c r="H101" s="644" t="s">
        <v>548</v>
      </c>
      <c r="I101" s="644"/>
      <c r="J101" s="691" t="s">
        <v>616</v>
      </c>
    </row>
    <row r="102" spans="2:12" x14ac:dyDescent="0.25">
      <c r="B102" s="708"/>
      <c r="C102" s="709"/>
      <c r="D102" s="644"/>
      <c r="E102" s="644"/>
      <c r="F102" s="644"/>
      <c r="G102" s="644"/>
      <c r="H102" s="644"/>
      <c r="I102" s="644"/>
      <c r="J102" s="691"/>
    </row>
    <row r="103" spans="2:12" x14ac:dyDescent="0.25">
      <c r="B103" s="708" t="s">
        <v>638</v>
      </c>
      <c r="C103" s="709"/>
      <c r="D103" s="644" t="s">
        <v>646</v>
      </c>
      <c r="E103" s="644"/>
      <c r="F103" s="644" t="s">
        <v>581</v>
      </c>
      <c r="G103" s="644" t="s">
        <v>634</v>
      </c>
      <c r="H103" s="644" t="s">
        <v>549</v>
      </c>
      <c r="I103" s="644"/>
      <c r="J103" s="691" t="s">
        <v>633</v>
      </c>
    </row>
    <row r="104" spans="2:12" x14ac:dyDescent="0.25">
      <c r="B104" s="708"/>
      <c r="C104" s="709"/>
      <c r="D104" s="644"/>
      <c r="E104" s="644"/>
      <c r="F104" s="644"/>
      <c r="G104" s="644"/>
      <c r="H104" s="644"/>
      <c r="I104" s="644"/>
      <c r="J104" s="691"/>
    </row>
    <row r="105" spans="2:12" x14ac:dyDescent="0.25">
      <c r="B105" s="708" t="s">
        <v>640</v>
      </c>
      <c r="C105" s="709"/>
      <c r="D105" s="644" t="s">
        <v>644</v>
      </c>
      <c r="E105" s="644"/>
      <c r="F105" s="644" t="s">
        <v>152</v>
      </c>
      <c r="G105" s="644" t="s">
        <v>634</v>
      </c>
      <c r="H105" s="644" t="s">
        <v>548</v>
      </c>
      <c r="I105" s="644"/>
      <c r="J105" s="691" t="s">
        <v>636</v>
      </c>
    </row>
    <row r="106" spans="2:12" x14ac:dyDescent="0.25">
      <c r="B106" s="708"/>
      <c r="C106" s="709"/>
      <c r="D106" s="644"/>
      <c r="E106" s="644"/>
      <c r="F106" s="644"/>
      <c r="G106" s="644"/>
      <c r="H106" s="644"/>
      <c r="I106" s="644"/>
      <c r="J106" s="691"/>
    </row>
    <row r="107" spans="2:12" x14ac:dyDescent="0.25">
      <c r="B107" s="170" t="s">
        <v>641</v>
      </c>
      <c r="C107" s="169"/>
      <c r="D107" s="644" t="s">
        <v>644</v>
      </c>
      <c r="E107" s="644"/>
      <c r="F107" s="158" t="s">
        <v>152</v>
      </c>
      <c r="G107" s="158" t="s">
        <v>634</v>
      </c>
      <c r="H107" s="644" t="s">
        <v>548</v>
      </c>
      <c r="I107" s="644"/>
      <c r="J107" s="132">
        <v>20</v>
      </c>
    </row>
    <row r="108" spans="2:12" x14ac:dyDescent="0.25">
      <c r="B108" s="170" t="s">
        <v>643</v>
      </c>
      <c r="C108" s="169"/>
      <c r="D108" s="644" t="s">
        <v>644</v>
      </c>
      <c r="E108" s="644"/>
      <c r="F108" s="158" t="s">
        <v>152</v>
      </c>
      <c r="G108" s="158" t="s">
        <v>634</v>
      </c>
      <c r="H108" s="644" t="s">
        <v>549</v>
      </c>
      <c r="I108" s="644"/>
      <c r="J108" s="132">
        <v>12</v>
      </c>
    </row>
    <row r="109" spans="2:12" x14ac:dyDescent="0.25">
      <c r="B109" s="708" t="s">
        <v>642</v>
      </c>
      <c r="C109" s="709"/>
      <c r="D109" s="644" t="s">
        <v>644</v>
      </c>
      <c r="E109" s="644"/>
      <c r="F109" s="644" t="s">
        <v>152</v>
      </c>
      <c r="G109" s="644" t="s">
        <v>634</v>
      </c>
      <c r="H109" s="644" t="s">
        <v>548</v>
      </c>
      <c r="I109" s="644"/>
      <c r="J109" s="689">
        <v>6</v>
      </c>
    </row>
    <row r="110" spans="2:12" ht="15.75" thickBot="1" x14ac:dyDescent="0.3">
      <c r="B110" s="710"/>
      <c r="C110" s="711"/>
      <c r="D110" s="651"/>
      <c r="E110" s="651"/>
      <c r="F110" s="651"/>
      <c r="G110" s="651"/>
      <c r="H110" s="651"/>
      <c r="I110" s="651"/>
      <c r="J110" s="690"/>
    </row>
    <row r="115" spans="2:7" ht="15" customHeight="1" thickBot="1" x14ac:dyDescent="0.3">
      <c r="C115" s="16"/>
      <c r="D115" s="16"/>
      <c r="E115" s="16"/>
      <c r="F115" s="16"/>
    </row>
    <row r="116" spans="2:7" ht="15" customHeight="1" x14ac:dyDescent="0.25">
      <c r="B116" s="716" t="s">
        <v>745</v>
      </c>
      <c r="C116" s="717"/>
      <c r="D116" s="717"/>
      <c r="E116" s="717"/>
      <c r="F116" s="717"/>
      <c r="G116" s="718"/>
    </row>
    <row r="117" spans="2:7" ht="15" customHeight="1" thickBot="1" x14ac:dyDescent="0.3">
      <c r="B117" s="719"/>
      <c r="C117" s="720"/>
      <c r="D117" s="720"/>
      <c r="E117" s="720"/>
      <c r="F117" s="720"/>
      <c r="G117" s="721"/>
    </row>
    <row r="118" spans="2:7" x14ac:dyDescent="0.25">
      <c r="B118" s="706" t="s">
        <v>160</v>
      </c>
      <c r="C118" s="707"/>
      <c r="D118" s="137" t="s">
        <v>5</v>
      </c>
      <c r="E118" s="614" t="s">
        <v>161</v>
      </c>
      <c r="F118" s="614"/>
      <c r="G118" s="138" t="s">
        <v>457</v>
      </c>
    </row>
    <row r="119" spans="2:7" x14ac:dyDescent="0.25">
      <c r="B119" s="657" t="s">
        <v>659</v>
      </c>
      <c r="C119" s="658"/>
      <c r="D119" s="158" t="s">
        <v>201</v>
      </c>
      <c r="E119" s="644" t="s">
        <v>460</v>
      </c>
      <c r="F119" s="644"/>
      <c r="G119" s="171" t="s">
        <v>671</v>
      </c>
    </row>
    <row r="120" spans="2:7" x14ac:dyDescent="0.25">
      <c r="B120" s="657" t="s">
        <v>660</v>
      </c>
      <c r="C120" s="658"/>
      <c r="D120" s="158" t="s">
        <v>202</v>
      </c>
      <c r="E120" s="644" t="s">
        <v>460</v>
      </c>
      <c r="F120" s="644"/>
      <c r="G120" s="171" t="s">
        <v>672</v>
      </c>
    </row>
    <row r="121" spans="2:7" x14ac:dyDescent="0.25">
      <c r="B121" s="657" t="s">
        <v>653</v>
      </c>
      <c r="C121" s="658"/>
      <c r="D121" s="158" t="s">
        <v>202</v>
      </c>
      <c r="E121" s="644" t="s">
        <v>460</v>
      </c>
      <c r="F121" s="644"/>
      <c r="G121" s="171" t="s">
        <v>673</v>
      </c>
    </row>
    <row r="122" spans="2:7" ht="15.75" thickBot="1" x14ac:dyDescent="0.3">
      <c r="B122" s="681" t="s">
        <v>675</v>
      </c>
      <c r="C122" s="682"/>
      <c r="D122" s="163" t="s">
        <v>153</v>
      </c>
      <c r="E122" s="651" t="s">
        <v>460</v>
      </c>
      <c r="F122" s="651"/>
      <c r="G122" s="181" t="s">
        <v>674</v>
      </c>
    </row>
    <row r="123" spans="2:7" ht="15.75" thickBot="1" x14ac:dyDescent="0.3">
      <c r="B123" s="605" t="s">
        <v>121</v>
      </c>
      <c r="C123" s="606"/>
      <c r="D123" s="712" t="s">
        <v>3</v>
      </c>
      <c r="E123" s="713"/>
      <c r="F123" s="179" t="s">
        <v>162</v>
      </c>
      <c r="G123" s="180" t="s">
        <v>457</v>
      </c>
    </row>
    <row r="124" spans="2:7" ht="15.75" thickTop="1" x14ac:dyDescent="0.25">
      <c r="B124" s="595" t="s">
        <v>525</v>
      </c>
      <c r="C124" s="536"/>
      <c r="D124" s="618">
        <v>2</v>
      </c>
      <c r="E124" s="619"/>
      <c r="F124" s="113">
        <v>0</v>
      </c>
      <c r="G124" s="131" t="s">
        <v>527</v>
      </c>
    </row>
    <row r="125" spans="2:7" x14ac:dyDescent="0.25">
      <c r="B125" s="596" t="s">
        <v>526</v>
      </c>
      <c r="C125" s="597"/>
      <c r="D125" s="616">
        <v>4</v>
      </c>
      <c r="E125" s="617"/>
      <c r="F125" s="112">
        <v>1</v>
      </c>
      <c r="G125" s="132" t="s">
        <v>528</v>
      </c>
    </row>
    <row r="126" spans="2:7" ht="15.75" thickBot="1" x14ac:dyDescent="0.3">
      <c r="B126" s="722" t="s">
        <v>524</v>
      </c>
      <c r="C126" s="525"/>
      <c r="D126" s="714">
        <v>6</v>
      </c>
      <c r="E126" s="715"/>
      <c r="F126" s="133">
        <v>2</v>
      </c>
      <c r="G126" s="134" t="s">
        <v>529</v>
      </c>
    </row>
  </sheetData>
  <mergeCells count="379">
    <mergeCell ref="K32:N32"/>
    <mergeCell ref="O30:Q31"/>
    <mergeCell ref="R23:R24"/>
    <mergeCell ref="O27:Q28"/>
    <mergeCell ref="O25:Q26"/>
    <mergeCell ref="O23:Q24"/>
    <mergeCell ref="S23:U23"/>
    <mergeCell ref="O16:Q16"/>
    <mergeCell ref="S15:V15"/>
    <mergeCell ref="S18:U18"/>
    <mergeCell ref="S16:U16"/>
    <mergeCell ref="S17:U17"/>
    <mergeCell ref="S10:U10"/>
    <mergeCell ref="S11:U11"/>
    <mergeCell ref="S12:U12"/>
    <mergeCell ref="S13:U13"/>
    <mergeCell ref="S19:U19"/>
    <mergeCell ref="O29:Q29"/>
    <mergeCell ref="R30:R31"/>
    <mergeCell ref="J4:L5"/>
    <mergeCell ref="F31:G31"/>
    <mergeCell ref="K7:V8"/>
    <mergeCell ref="K31:M31"/>
    <mergeCell ref="R25:R26"/>
    <mergeCell ref="R27:R28"/>
    <mergeCell ref="S9:V9"/>
    <mergeCell ref="S14:U14"/>
    <mergeCell ref="B30:H30"/>
    <mergeCell ref="D31:E31"/>
    <mergeCell ref="K30:M30"/>
    <mergeCell ref="K22:M24"/>
    <mergeCell ref="K14:M15"/>
    <mergeCell ref="N14:N15"/>
    <mergeCell ref="N22:N24"/>
    <mergeCell ref="K16:N16"/>
    <mergeCell ref="S20:U20"/>
    <mergeCell ref="S21:U21"/>
    <mergeCell ref="S22:U22"/>
    <mergeCell ref="O9:R9"/>
    <mergeCell ref="K25:N25"/>
    <mergeCell ref="K26:M26"/>
    <mergeCell ref="K27:M27"/>
    <mergeCell ref="K28:M28"/>
    <mergeCell ref="K29:M29"/>
    <mergeCell ref="K21:M21"/>
    <mergeCell ref="K10:M10"/>
    <mergeCell ref="K11:M11"/>
    <mergeCell ref="K12:M12"/>
    <mergeCell ref="K13:M13"/>
    <mergeCell ref="O14:Q14"/>
    <mergeCell ref="O15:Q15"/>
    <mergeCell ref="K9:N9"/>
    <mergeCell ref="K17:M17"/>
    <mergeCell ref="K18:M18"/>
    <mergeCell ref="K19:M19"/>
    <mergeCell ref="K20:M20"/>
    <mergeCell ref="O32:Q32"/>
    <mergeCell ref="O17:Q17"/>
    <mergeCell ref="O18:Q18"/>
    <mergeCell ref="O19:Q19"/>
    <mergeCell ref="O20:Q20"/>
    <mergeCell ref="O21:Q21"/>
    <mergeCell ref="O22:Q22"/>
    <mergeCell ref="O10:Q10"/>
    <mergeCell ref="O11:Q11"/>
    <mergeCell ref="O12:Q12"/>
    <mergeCell ref="O13:Q13"/>
    <mergeCell ref="D123:E123"/>
    <mergeCell ref="D124:E124"/>
    <mergeCell ref="D125:E125"/>
    <mergeCell ref="D126:E126"/>
    <mergeCell ref="B116:G117"/>
    <mergeCell ref="E118:F118"/>
    <mergeCell ref="E119:F119"/>
    <mergeCell ref="B119:C119"/>
    <mergeCell ref="B120:C120"/>
    <mergeCell ref="B126:C126"/>
    <mergeCell ref="E120:F120"/>
    <mergeCell ref="E121:F121"/>
    <mergeCell ref="B118:C118"/>
    <mergeCell ref="B122:C122"/>
    <mergeCell ref="E122:F122"/>
    <mergeCell ref="N56:N57"/>
    <mergeCell ref="O56:P57"/>
    <mergeCell ref="L55:M55"/>
    <mergeCell ref="B109:C110"/>
    <mergeCell ref="B105:C106"/>
    <mergeCell ref="B103:C104"/>
    <mergeCell ref="B101:C102"/>
    <mergeCell ref="B99:C99"/>
    <mergeCell ref="D99:E99"/>
    <mergeCell ref="D100:E100"/>
    <mergeCell ref="F103:F104"/>
    <mergeCell ref="G103:G104"/>
    <mergeCell ref="F109:F110"/>
    <mergeCell ref="G109:G110"/>
    <mergeCell ref="D108:E108"/>
    <mergeCell ref="D101:E102"/>
    <mergeCell ref="D103:E104"/>
    <mergeCell ref="D105:E106"/>
    <mergeCell ref="L52:M52"/>
    <mergeCell ref="L50:Q51"/>
    <mergeCell ref="L59:M59"/>
    <mergeCell ref="L62:M62"/>
    <mergeCell ref="L63:M63"/>
    <mergeCell ref="O60:P61"/>
    <mergeCell ref="O53:P53"/>
    <mergeCell ref="O54:P54"/>
    <mergeCell ref="O55:P55"/>
    <mergeCell ref="O58:P58"/>
    <mergeCell ref="O59:P59"/>
    <mergeCell ref="L56:M57"/>
    <mergeCell ref="Q56:Q57"/>
    <mergeCell ref="O62:P62"/>
    <mergeCell ref="O63:P63"/>
    <mergeCell ref="Q60:Q61"/>
    <mergeCell ref="N60:N61"/>
    <mergeCell ref="L60:M61"/>
    <mergeCell ref="O52:P52"/>
    <mergeCell ref="L58:M58"/>
    <mergeCell ref="H100:I100"/>
    <mergeCell ref="H99:I99"/>
    <mergeCell ref="H101:I102"/>
    <mergeCell ref="H103:I104"/>
    <mergeCell ref="D109:E110"/>
    <mergeCell ref="D107:E107"/>
    <mergeCell ref="F105:F106"/>
    <mergeCell ref="G105:G106"/>
    <mergeCell ref="F101:F102"/>
    <mergeCell ref="G101:G102"/>
    <mergeCell ref="J109:J110"/>
    <mergeCell ref="J105:J106"/>
    <mergeCell ref="J103:J104"/>
    <mergeCell ref="J101:J102"/>
    <mergeCell ref="H109:I110"/>
    <mergeCell ref="H105:I106"/>
    <mergeCell ref="H107:I107"/>
    <mergeCell ref="H108:I108"/>
    <mergeCell ref="B88:C89"/>
    <mergeCell ref="B95:C96"/>
    <mergeCell ref="D95:E96"/>
    <mergeCell ref="F95:F96"/>
    <mergeCell ref="G95:G96"/>
    <mergeCell ref="D93:E93"/>
    <mergeCell ref="D94:E94"/>
    <mergeCell ref="D90:E90"/>
    <mergeCell ref="D91:E91"/>
    <mergeCell ref="D92:E92"/>
    <mergeCell ref="J88:J89"/>
    <mergeCell ref="H88:I89"/>
    <mergeCell ref="F88:F89"/>
    <mergeCell ref="G88:G89"/>
    <mergeCell ref="D88:E89"/>
    <mergeCell ref="J95:J96"/>
    <mergeCell ref="D97:E97"/>
    <mergeCell ref="D98:E98"/>
    <mergeCell ref="H97:I97"/>
    <mergeCell ref="H98:I98"/>
    <mergeCell ref="H90:I90"/>
    <mergeCell ref="H91:I91"/>
    <mergeCell ref="H92:I92"/>
    <mergeCell ref="H93:I93"/>
    <mergeCell ref="H94:I94"/>
    <mergeCell ref="H95:I96"/>
    <mergeCell ref="H73:I73"/>
    <mergeCell ref="B73:C73"/>
    <mergeCell ref="B76:C76"/>
    <mergeCell ref="B77:C77"/>
    <mergeCell ref="B78:C78"/>
    <mergeCell ref="L88:P91"/>
    <mergeCell ref="D84:E84"/>
    <mergeCell ref="D85:E85"/>
    <mergeCell ref="D86:E86"/>
    <mergeCell ref="D87:E87"/>
    <mergeCell ref="H86:I86"/>
    <mergeCell ref="H87:I87"/>
    <mergeCell ref="D81:E81"/>
    <mergeCell ref="H81:I81"/>
    <mergeCell ref="H82:I82"/>
    <mergeCell ref="H83:I83"/>
    <mergeCell ref="H84:I84"/>
    <mergeCell ref="D77:E77"/>
    <mergeCell ref="D78:E78"/>
    <mergeCell ref="D79:E79"/>
    <mergeCell ref="D80:E80"/>
    <mergeCell ref="D82:E82"/>
    <mergeCell ref="D83:E83"/>
    <mergeCell ref="B86:C86"/>
    <mergeCell ref="H59:I59"/>
    <mergeCell ref="H60:I60"/>
    <mergeCell ref="H61:I61"/>
    <mergeCell ref="H62:I62"/>
    <mergeCell ref="H63:I63"/>
    <mergeCell ref="B74:C75"/>
    <mergeCell ref="D72:E72"/>
    <mergeCell ref="L72:P74"/>
    <mergeCell ref="H85:I85"/>
    <mergeCell ref="B84:C84"/>
    <mergeCell ref="B85:C85"/>
    <mergeCell ref="D73:E73"/>
    <mergeCell ref="J74:J75"/>
    <mergeCell ref="H74:I75"/>
    <mergeCell ref="D74:E75"/>
    <mergeCell ref="H76:I76"/>
    <mergeCell ref="F74:F75"/>
    <mergeCell ref="G74:G75"/>
    <mergeCell ref="D76:E76"/>
    <mergeCell ref="B72:C72"/>
    <mergeCell ref="H77:I77"/>
    <mergeCell ref="H78:I78"/>
    <mergeCell ref="H79:I79"/>
    <mergeCell ref="H80:I80"/>
    <mergeCell ref="H72:I72"/>
    <mergeCell ref="D70:E70"/>
    <mergeCell ref="D71:E71"/>
    <mergeCell ref="D64:E64"/>
    <mergeCell ref="D65:E65"/>
    <mergeCell ref="D66:E66"/>
    <mergeCell ref="D67:E67"/>
    <mergeCell ref="D68:E68"/>
    <mergeCell ref="D69:E69"/>
    <mergeCell ref="H66:I66"/>
    <mergeCell ref="H67:I67"/>
    <mergeCell ref="H68:I68"/>
    <mergeCell ref="H69:I69"/>
    <mergeCell ref="H70:I70"/>
    <mergeCell ref="H65:I65"/>
    <mergeCell ref="H64:I64"/>
    <mergeCell ref="B2:H3"/>
    <mergeCell ref="B71:C71"/>
    <mergeCell ref="B65:C65"/>
    <mergeCell ref="B66:C66"/>
    <mergeCell ref="B67:C67"/>
    <mergeCell ref="B68:C68"/>
    <mergeCell ref="B69:C69"/>
    <mergeCell ref="B70:C70"/>
    <mergeCell ref="H71:I71"/>
    <mergeCell ref="B59:C59"/>
    <mergeCell ref="D54:E54"/>
    <mergeCell ref="D43:E43"/>
    <mergeCell ref="D44:E44"/>
    <mergeCell ref="D45:E45"/>
    <mergeCell ref="D46:E46"/>
    <mergeCell ref="D47:E47"/>
    <mergeCell ref="D48:E48"/>
    <mergeCell ref="D59:E59"/>
    <mergeCell ref="D60:E60"/>
    <mergeCell ref="D61:E61"/>
    <mergeCell ref="D62:E62"/>
    <mergeCell ref="D63:E63"/>
    <mergeCell ref="J57:J58"/>
    <mergeCell ref="H43:I43"/>
    <mergeCell ref="H44:I44"/>
    <mergeCell ref="H45:I45"/>
    <mergeCell ref="H46:I46"/>
    <mergeCell ref="H47:I47"/>
    <mergeCell ref="H48:I48"/>
    <mergeCell ref="H49:I49"/>
    <mergeCell ref="H51:I51"/>
    <mergeCell ref="H52:I52"/>
    <mergeCell ref="H53:I53"/>
    <mergeCell ref="H54:I54"/>
    <mergeCell ref="H55:I55"/>
    <mergeCell ref="G57:G58"/>
    <mergeCell ref="B55:C55"/>
    <mergeCell ref="H56:I56"/>
    <mergeCell ref="H57:I58"/>
    <mergeCell ref="B44:C44"/>
    <mergeCell ref="B45:C45"/>
    <mergeCell ref="B46:C46"/>
    <mergeCell ref="B47:C47"/>
    <mergeCell ref="B48:C48"/>
    <mergeCell ref="B49:C49"/>
    <mergeCell ref="H50:I50"/>
    <mergeCell ref="D55:E55"/>
    <mergeCell ref="D56:E56"/>
    <mergeCell ref="B57:C58"/>
    <mergeCell ref="D57:E58"/>
    <mergeCell ref="F57:F58"/>
    <mergeCell ref="D49:E49"/>
    <mergeCell ref="D50:E50"/>
    <mergeCell ref="D51:E51"/>
    <mergeCell ref="D52:E52"/>
    <mergeCell ref="D53:E53"/>
    <mergeCell ref="B43:C43"/>
    <mergeCell ref="B50:C50"/>
    <mergeCell ref="B51:C51"/>
    <mergeCell ref="B52:C52"/>
    <mergeCell ref="B53:C53"/>
    <mergeCell ref="B54:C54"/>
    <mergeCell ref="B123:C123"/>
    <mergeCell ref="B124:C124"/>
    <mergeCell ref="B125:C125"/>
    <mergeCell ref="B60:C60"/>
    <mergeCell ref="B61:C61"/>
    <mergeCell ref="B62:C62"/>
    <mergeCell ref="B63:C63"/>
    <mergeCell ref="B64:C64"/>
    <mergeCell ref="B87:C87"/>
    <mergeCell ref="B81:C81"/>
    <mergeCell ref="B82:C82"/>
    <mergeCell ref="B83:C83"/>
    <mergeCell ref="B79:C79"/>
    <mergeCell ref="B80:C80"/>
    <mergeCell ref="B121:C121"/>
    <mergeCell ref="B41:J42"/>
    <mergeCell ref="C28:D28"/>
    <mergeCell ref="C29:D29"/>
    <mergeCell ref="E26:F26"/>
    <mergeCell ref="E27:F27"/>
    <mergeCell ref="E28:F28"/>
    <mergeCell ref="E29:F29"/>
    <mergeCell ref="B36:C36"/>
    <mergeCell ref="B37:C37"/>
    <mergeCell ref="B38:C38"/>
    <mergeCell ref="C26:D26"/>
    <mergeCell ref="C27:D27"/>
    <mergeCell ref="F32:G32"/>
    <mergeCell ref="F33:G33"/>
    <mergeCell ref="F34:G34"/>
    <mergeCell ref="D38:E38"/>
    <mergeCell ref="F37:G37"/>
    <mergeCell ref="F38:G38"/>
    <mergeCell ref="D33:E33"/>
    <mergeCell ref="D34:E34"/>
    <mergeCell ref="D35:E35"/>
    <mergeCell ref="D36:E36"/>
    <mergeCell ref="D37:E37"/>
    <mergeCell ref="B25:H25"/>
    <mergeCell ref="F35:G35"/>
    <mergeCell ref="F36:G36"/>
    <mergeCell ref="D32:E32"/>
    <mergeCell ref="F23:G23"/>
    <mergeCell ref="F24:G24"/>
    <mergeCell ref="F4:G4"/>
    <mergeCell ref="B31:C31"/>
    <mergeCell ref="B32:C32"/>
    <mergeCell ref="B33:C33"/>
    <mergeCell ref="B34:C34"/>
    <mergeCell ref="B35:C35"/>
    <mergeCell ref="F17:G17"/>
    <mergeCell ref="F18:G18"/>
    <mergeCell ref="F19:G19"/>
    <mergeCell ref="F20:G20"/>
    <mergeCell ref="F21:G21"/>
    <mergeCell ref="F22:G22"/>
    <mergeCell ref="F11:G11"/>
    <mergeCell ref="F12:G12"/>
    <mergeCell ref="F13:G13"/>
    <mergeCell ref="F14:G14"/>
    <mergeCell ref="F15:G15"/>
    <mergeCell ref="F16:G16"/>
    <mergeCell ref="F10:G10"/>
    <mergeCell ref="B22:D22"/>
    <mergeCell ref="B24:D24"/>
    <mergeCell ref="B23:D23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B4:D4"/>
    <mergeCell ref="B5:D5"/>
    <mergeCell ref="B6:D6"/>
    <mergeCell ref="B7:D7"/>
    <mergeCell ref="B8:D8"/>
    <mergeCell ref="B9:D9"/>
    <mergeCell ref="F5:G5"/>
    <mergeCell ref="F6:G6"/>
    <mergeCell ref="F7:G7"/>
    <mergeCell ref="F8:G8"/>
    <mergeCell ref="F9:G9"/>
  </mergeCells>
  <pageMargins left="0.7" right="0.7" top="0.75" bottom="0.75" header="0.3" footer="0.3"/>
  <ignoredErrors>
    <ignoredError sqref="G82:G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Panel de DM</vt:lpstr>
      <vt:lpstr>Ficha</vt:lpstr>
      <vt:lpstr>Razas y ventajas</vt:lpstr>
      <vt:lpstr>Grimorio</vt:lpstr>
      <vt:lpstr>Calculadora de enemigos</vt:lpstr>
      <vt:lpstr>Calculadora Armas</vt:lpstr>
      <vt:lpstr>Bestiario</vt:lpstr>
      <vt:lpstr>Armería y pertrechos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rigal</dc:creator>
  <cp:lastModifiedBy>rigal</cp:lastModifiedBy>
  <cp:lastPrinted>2015-08-19T18:48:18Z</cp:lastPrinted>
  <dcterms:created xsi:type="dcterms:W3CDTF">2015-08-16T20:27:50Z</dcterms:created>
  <dcterms:modified xsi:type="dcterms:W3CDTF">2015-10-11T16:29:50Z</dcterms:modified>
</cp:coreProperties>
</file>